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shboard" state="visible" r:id="rId4"/>
    <sheet sheetId="2" name="Scoring" state="visible" r:id="rId5"/>
    <sheet sheetId="3" name="Comparison" state="visible" r:id="rId6"/>
    <sheet sheetId="4" name="Ongoing costs" state="visible" r:id="rId7"/>
    <sheet sheetId="5" name="Pros and cons" state="visible" r:id="rId8"/>
    <sheet sheetId="6" name="Sources and method" state="visible" r:id="rId9"/>
  </sheets>
  <calcPr calcId="171027"/>
</workbook>
</file>

<file path=xl/sharedStrings.xml><?xml version="1.0" encoding="utf-8"?>
<sst xmlns="http://schemas.openxmlformats.org/spreadsheetml/2006/main" count="711" uniqueCount="395">
  <si>
    <t>Abbotsford apartment shortlist</t>
  </si>
  <si>
    <t>Nine listings ranked on price and bedrooms first, with building facilities scored, prepared 2 September 2026. Generated 2 September 2026, 9:00 am.</t>
  </si>
  <si>
    <t>Priorities applied, in your order: 1. Price   2. Bedrooms   3. Floor area   4. Distance to Yarra River   5. Building facilities   6. Car parking   7. Ongoing fees</t>
  </si>
  <si>
    <t>TOP RANKED</t>
  </si>
  <si>
    <t>Rank</t>
  </si>
  <si>
    <t>Property</t>
  </si>
  <si>
    <t>Score /100</t>
  </si>
  <si>
    <t>Price guide</t>
  </si>
  <si>
    <t>Beds</t>
  </si>
  <si>
    <t>Cars</t>
  </si>
  <si>
    <t>Size (m²)</t>
  </si>
  <si>
    <t>To Yarra River</t>
  </si>
  <si>
    <t>110/8 Grosvenor Street</t>
  </si>
  <si>
    <t>$420,000 to $450,000</t>
  </si>
  <si>
    <t>488 m</t>
  </si>
  <si>
    <t>E407/11 Flockhart Street</t>
  </si>
  <si>
    <t>$450,000 to $465,000</t>
  </si>
  <si>
    <t>427 m</t>
  </si>
  <si>
    <t>911/8 Grosvenor Street</t>
  </si>
  <si>
    <t>$450,000 to $495,000</t>
  </si>
  <si>
    <t>G05/12 Trenerry Crescent</t>
  </si>
  <si>
    <t>$345,000 to $375,000</t>
  </si>
  <si>
    <t>187 m</t>
  </si>
  <si>
    <t>901/615 Victoria Street</t>
  </si>
  <si>
    <t>$390,000 to $410,000</t>
  </si>
  <si>
    <t>353 m</t>
  </si>
  <si>
    <t>209B/8 Grosvenor Street</t>
  </si>
  <si>
    <t>$495,000 to $540,000</t>
  </si>
  <si>
    <t>708C/11 Shamrock Street</t>
  </si>
  <si>
    <t>$375,000 to $400,000</t>
  </si>
  <si>
    <t>363 m</t>
  </si>
  <si>
    <t>703/1 Acacia Place</t>
  </si>
  <si>
    <t>$380,000 to $400,000</t>
  </si>
  <si>
    <t>66 m</t>
  </si>
  <si>
    <t>102/251 Johnston Street</t>
  </si>
  <si>
    <t>$390,000 (fixed)</t>
  </si>
  <si>
    <t>540 m</t>
  </si>
  <si>
    <t>THE SET AT A GLANCE</t>
  </si>
  <si>
    <t>READ THIS FIRST</t>
  </si>
  <si>
    <t>Properties reviewed</t>
  </si>
  <si>
    <t>•  110/8 Grosvenor Street ranks first at 68.5 out of 100. Placed first in this set, carried mainly by bedrooms.</t>
  </si>
  <si>
    <t>Cheapest midpoint</t>
  </si>
  <si>
    <t>Dearest midpoint</t>
  </si>
  <si>
    <t>•  Seven of these nine floor area values are estimates, and floor area is your third priority. Two of these nine ongoing fees values are estimates, and ongoing fees is your seventh priority.</t>
  </si>
  <si>
    <t>Average midpoint</t>
  </si>
  <si>
    <t>Closest to Yarra River</t>
  </si>
  <si>
    <t>•  Fee figures in this set are found on other listings in the same building, estimated, verified from a document you uploaded. Only a Section 32 settles a fee.</t>
  </si>
  <si>
    <t>Furthest from Yarra River</t>
  </si>
  <si>
    <t>Two bedroom or larger</t>
  </si>
  <si>
    <t>•  Distance is a straight line to Yarra River. Walking will be longer.</t>
  </si>
  <si>
    <t>With at least one car space</t>
  </si>
  <si>
    <t>Fees from a listing, the web or a document</t>
  </si>
  <si>
    <t>•  Facilities scored against the eight you selected: indoor pool, outdoor or rooftop pool, spa, sauna, gym, rooftop terrace, BBQ area, storage cage.</t>
  </si>
  <si>
    <t>Fees estimated</t>
  </si>
  <si>
    <t>•  703/1 Acacia Place looked bare on its own listing, which names no facilities at all. The building, 'Eden' in the Acacia Place development, actually has the best amenity set here: a wellbeing retreat with 25m lap pool, spa, sauna and gym, a rooftop terrace with river views and BBQs, a cinema and 24/7 concierge. Its listing is simply thin, not its building.</t>
  </si>
  <si>
    <t>•  12 Trenerry Crescent is the opposite case. It sits in the Riviere complex, a warehouse conversion with parking, storage cages, lift and a building manager, but no pool, gym, sauna or terrace found across any listing. Its low facilities score looks real, not an artefact.</t>
  </si>
  <si>
    <t>•  703/1 Acacia Place has verified fees of $1,475.15 per quarter, $5,900 a year. The title confirms lot 703A sits under OC1 and OC2 only, the plan has four owners corporations, but the other two cover the B and C buildings.</t>
  </si>
  <si>
    <t>•  Scores are relative to this list only. Change a blue weight on the Scoring sheet and every sheet re-ranks.</t>
  </si>
  <si>
    <t>Weighted scoring model</t>
  </si>
  <si>
    <t>Edit the blue weight cells to re-prioritise. Every score and rank in this workbook recalculates.</t>
  </si>
  <si>
    <t>YOUR PRIORITIES</t>
  </si>
  <si>
    <t>Priority</t>
  </si>
  <si>
    <t>Criterion</t>
  </si>
  <si>
    <t>Weight</t>
  </si>
  <si>
    <t>Direction</t>
  </si>
  <si>
    <t>Price</t>
  </si>
  <si>
    <t>Closer or cheaper is better</t>
  </si>
  <si>
    <t>Bedrooms</t>
  </si>
  <si>
    <t>More is better</t>
  </si>
  <si>
    <t>Floor area</t>
  </si>
  <si>
    <t>Distance to Yarra River</t>
  </si>
  <si>
    <t>Building facilities</t>
  </si>
  <si>
    <t>Car parking</t>
  </si>
  <si>
    <t>Ongoing fees</t>
  </si>
  <si>
    <t>Total</t>
  </si>
  <si>
    <t>Must equal 100%</t>
  </si>
  <si>
    <t>RAW VALUES, SUB SCORES AND THE WEIGHTED RESULT</t>
  </si>
  <si>
    <t>Ref</t>
  </si>
  <si>
    <t>Price score</t>
  </si>
  <si>
    <t>Bedrooms score</t>
  </si>
  <si>
    <t>Floor area score</t>
  </si>
  <si>
    <t>Distance to Yarra River score</t>
  </si>
  <si>
    <t>Building facilities score</t>
  </si>
  <si>
    <t>Car parking score</t>
  </si>
  <si>
    <t>Ongoing fees score</t>
  </si>
  <si>
    <t>Weighted /10</t>
  </si>
  <si>
    <t>P1</t>
  </si>
  <si>
    <t>P2</t>
  </si>
  <si>
    <t>P3</t>
  </si>
  <si>
    <t>P4</t>
  </si>
  <si>
    <t>P5</t>
  </si>
  <si>
    <t>P6</t>
  </si>
  <si>
    <t>P7</t>
  </si>
  <si>
    <t>P8</t>
  </si>
  <si>
    <t>P9</t>
  </si>
  <si>
    <t>Minimum in set</t>
  </si>
  <si>
    <t>Maximum in set</t>
  </si>
  <si>
    <t>How each score works: every criterion is scaled 0 to 10 across these properties only, so 10 is best in this set and 0 is worst in this set. The weighted score multiplies each sub score by its weight. Blue cells are inputs. Italic figures are estimates. Overwrite a blue cell with a verified figure and the ranking updates itself.</t>
  </si>
  <si>
    <t>Abbotsford apartment shortlist, full comparison</t>
  </si>
  <si>
    <t>9 listings, 2 September 2026, 9:00 am. Rank and score are live from the Scoring sheet.</t>
  </si>
  <si>
    <t>Address</t>
  </si>
  <si>
    <t>Building</t>
  </si>
  <si>
    <t>Type</t>
  </si>
  <si>
    <t>Status</t>
  </si>
  <si>
    <t>Sale method</t>
  </si>
  <si>
    <t>Price low</t>
  </si>
  <si>
    <t>Price high</t>
  </si>
  <si>
    <t>Price midpoint</t>
  </si>
  <si>
    <t>Baths</t>
  </si>
  <si>
    <t>Size source</t>
  </si>
  <si>
    <t>To Yarra River (m)</t>
  </si>
  <si>
    <t>OC fees ($/qtr)</t>
  </si>
  <si>
    <t>OC fees ($/yr)</t>
  </si>
  <si>
    <t>Council rates ($/yr)</t>
  </si>
  <si>
    <t>Fee source</t>
  </si>
  <si>
    <t>Facilities score</t>
  </si>
  <si>
    <t>Facilities you wanted</t>
  </si>
  <si>
    <t>Victoria Gardens (m)</t>
  </si>
  <si>
    <t>North Richmond Stn (m)</t>
  </si>
  <si>
    <t>CBD (m)</t>
  </si>
  <si>
    <t>Floor</t>
  </si>
  <si>
    <t>Aspect</t>
  </si>
  <si>
    <t>Key features</t>
  </si>
  <si>
    <t>Agent</t>
  </si>
  <si>
    <t>Agency</t>
  </si>
  <si>
    <t>Listed</t>
  </si>
  <si>
    <t>Next inspection</t>
  </si>
  <si>
    <t>Listing URL</t>
  </si>
  <si>
    <t>Green Square</t>
  </si>
  <si>
    <t>Apartment</t>
  </si>
  <si>
    <t>Under contract</t>
  </si>
  <si>
    <t>Private sale</t>
  </si>
  <si>
    <t>Estimated</t>
  </si>
  <si>
    <t>Found. Green Square listings, $778 to $818/qtr</t>
  </si>
  <si>
    <t>Indoor pool; Spa; Sauna; Gym; Rooftop terrace; BBQ area; Storage cage</t>
  </si>
  <si>
    <t>7</t>
  </si>
  <si>
    <t>North</t>
  </si>
  <si>
    <t>Heated indoor pool; spa; gym; library; landscaped terrace; BBQ area; stone benchtops; stainless steel appliances; built-in robes; split-system heating/cooling; secure intercom; covered balcony; undercover car space</t>
  </si>
  <si>
    <t>Daniel Finlayson</t>
  </si>
  <si>
    <t>Belle Property, Richmond</t>
  </si>
  <si>
    <t>12 Aug 2026</t>
  </si>
  <si>
    <t>https://www.realestate.com.au/property-apartment-vic-abbotsford-152024728</t>
  </si>
  <si>
    <t>The Precinct</t>
  </si>
  <si>
    <t>For sale</t>
  </si>
  <si>
    <t>Found. Precinct listings, $909 to $1,350/qtr</t>
  </si>
  <si>
    <t>Indoor pool; Sauna; Gym; Rooftop terrace; BBQ area; Storage cage</t>
  </si>
  <si>
    <t>9</t>
  </si>
  <si>
    <t>East (sunrise)</t>
  </si>
  <si>
    <t>Air conditioning; balcony with view; broadband; built-in robes both bedrooms; European laundry; indoor pool; gym; landscaped terrace with BBQ; storage cage; car space near lift</t>
  </si>
  <si>
    <t>Sandra Sutikno</t>
  </si>
  <si>
    <t>Stockdale &amp; Leggo Balwyn</t>
  </si>
  <si>
    <t>26 Aug 2026</t>
  </si>
  <si>
    <t>Thu 3 Sep, 12:00 to 12:30pm</t>
  </si>
  <si>
    <t>https://www.realestate.com.au/property-apartment-vic-abbotsford-152153712</t>
  </si>
  <si>
    <t>1</t>
  </si>
  <si>
    <t>Miele appliances incl. gas cooktop and dishwasher; stone kitchen with island bench; floor-to-ceiling windows in main bedroom; mirrored built-in robes; undercover balcony; European laundry; split-system heating/cooling; secure undercover car space (not a stacker); indoor pool; gym; on-site building manager</t>
  </si>
  <si>
    <t>Brittny Ksenic</t>
  </si>
  <si>
    <t>Biggin &amp; Scott, Richmond</t>
  </si>
  <si>
    <t>https://www.realestate.com.au/property-apartment-vic-abbotsford-151721452</t>
  </si>
  <si>
    <t>4</t>
  </si>
  <si>
    <t>West (afternoon sun)</t>
  </si>
  <si>
    <t>New timber flooring throughout; stone kitchen with Miele appliances; both bedrooms with built-in robes; generous balcony; European laundry; split-system heating/cooling; secure intercom; building concierge; heated pool; gym; sauna</t>
  </si>
  <si>
    <t>Max Hui</t>
  </si>
  <si>
    <t>Ray White Southbank | Melbourne City</t>
  </si>
  <si>
    <t>https://www.realestate.com.au/property-apartment-vic-abbotsford-150494752</t>
  </si>
  <si>
    <t>For sale, EOI closes 5 Sep, 5pm</t>
  </si>
  <si>
    <t>Expressions of interest</t>
  </si>
  <si>
    <t>Estimated. Precinct upper range, extra garage lot</t>
  </si>
  <si>
    <t>2</t>
  </si>
  <si>
    <t>Secure internal garage PLUS a separate dedicated car space (not a stacker); open-plan living; modern kitchen with integrated appliances and generous bench space; single toilet</t>
  </si>
  <si>
    <t>Lee Marks</t>
  </si>
  <si>
    <t>Bond Estate Agents, Yarraville</t>
  </si>
  <si>
    <t>Sat 5 Sep, 10:00 to 10:30am</t>
  </si>
  <si>
    <t>https://www.realestate.com.au/property-apartment-vic-abbotsford-151930936</t>
  </si>
  <si>
    <t>615 Victoria Street</t>
  </si>
  <si>
    <t>9 (top)</t>
  </si>
  <si>
    <t>Garden outlook</t>
  </si>
  <si>
    <t>Top-floor position; galley kitchen with stone benchtops, gas cooktop and dishwasher; covered balcony with garden outlook; mirrored built-in robes; European laundry; split-system heating/cooling; video intercom; secure basement car space; storage cage; gym; pool; entertainment areas</t>
  </si>
  <si>
    <t>Corene Chan</t>
  </si>
  <si>
    <t>Core Realty, Melbourne</t>
  </si>
  <si>
    <t>https://www.realestate.com.au/property-apartment-vic-abbotsford-149928328</t>
  </si>
  <si>
    <t>251 Johnston Street</t>
  </si>
  <si>
    <t>Private sale (fixed price)</t>
  </si>
  <si>
    <t>Estimated. none found; Pace complex is amenity-heavy</t>
  </si>
  <si>
    <t>Outdoor or rooftop pool; Gym; Rooftop terrace; BBQ area; Storage cage</t>
  </si>
  <si>
    <t>Rooftop swimming pool and BBQ area; gym; library; open-plan living and dining; modern bathroom; NO car space</t>
  </si>
  <si>
    <t>Spiros Karagiannidis</t>
  </si>
  <si>
    <t>Nelson Alexander, Fitzroy</t>
  </si>
  <si>
    <t>2 Sep 2026</t>
  </si>
  <si>
    <t>Wed 9 Sep, 5:30 to 6:00pm</t>
  </si>
  <si>
    <t>https://www.realestate.com.au/property-apartment-vic-abbotsford-152217288</t>
  </si>
  <si>
    <t>Acacia Place</t>
  </si>
  <si>
    <t>Apartment (listed on REA as 'House')</t>
  </si>
  <si>
    <t>Verified. Section 32 fee notices (OC1+OC2), May 2026</t>
  </si>
  <si>
    <t>Riverside Acacia Place precinct; open-plan living and dining; modern kitchen; secure car accommodation; walking and cycling trails at the door; close to Victoria Gardens</t>
  </si>
  <si>
    <t>Pavan Paturi</t>
  </si>
  <si>
    <t>Path Real Estate, Deer Park</t>
  </si>
  <si>
    <t>https://www.realestate.com.au/property-house-vic-abbotsford-151287708</t>
  </si>
  <si>
    <t>12 Trenerry Crescent</t>
  </si>
  <si>
    <t>Found. 2 listings, 55 to 60m² lots, $783 to $840/qtr</t>
  </si>
  <si>
    <t>Storage cage</t>
  </si>
  <si>
    <t>Ground</t>
  </si>
  <si>
    <t>Private terrace</t>
  </si>
  <si>
    <t>Private secluded ground-floor terrace; stainless steel kitchen with gas cooktop and island bench; mirrored built-in robes; carpeted bedroom; bathroom with laundry facilities; secure underground parking plus visitor parking; storage cage; video intercom; split-system air conditioning; NBN FTTB</t>
  </si>
  <si>
    <t>Alexander Subotsch</t>
  </si>
  <si>
    <t>Gotham Property</t>
  </si>
  <si>
    <t>https://www.realestate.com.au/property-apartment-vic-abbotsford-150155020</t>
  </si>
  <si>
    <t>Blue and italic figures on the Scoring sheet are estimates. Structured facts (beds, baths, cars, size) come from the portal's facts box only, never from the description. Where the description disagreed, both figures are on the Sources sheet.</t>
  </si>
  <si>
    <t>Ongoing costs and cost adjusted ranking</t>
  </si>
  <si>
    <t>What each property costs to own each year before the mortgage, and how the ranking changes when 10 years of those costs are added to the price.</t>
  </si>
  <si>
    <t xml:space="preserve">OC fees
($/qtr)</t>
  </si>
  <si>
    <t xml:space="preserve">OC fees
($/yr)</t>
  </si>
  <si>
    <t xml:space="preserve">Council rates
($/yr)</t>
  </si>
  <si>
    <t xml:space="preserve">Other
($/yr)</t>
  </si>
  <si>
    <t xml:space="preserve">Total holding
($/yr)</t>
  </si>
  <si>
    <t>Data source and confidence</t>
  </si>
  <si>
    <t xml:space="preserve">Price
midpoint</t>
  </si>
  <si>
    <t xml:space="preserve">Holding
% of price</t>
  </si>
  <si>
    <t xml:space="preserve">10 year
holding</t>
  </si>
  <si>
    <t xml:space="preserve">Price plus
10 years</t>
  </si>
  <si>
    <t xml:space="preserve">Rank on your
priorities</t>
  </si>
  <si>
    <t xml:space="preserve">Land tax
($/yr, investors)</t>
  </si>
  <si>
    <t>WEB, Green Square listings, $778 to $818/qtr</t>
  </si>
  <si>
    <t>WEB, Precinct listings, $909 to $1,350/qtr</t>
  </si>
  <si>
    <t>ESTIMATE, Precinct upper range, extra garage lot</t>
  </si>
  <si>
    <t>ESTIMATE, none found; Pace complex is amenity-heavy</t>
  </si>
  <si>
    <t>VERIFIED, Section 32 fee notices (OC1+OC2), May 2026</t>
  </si>
  <si>
    <t>WEB, 2 listings, 55 to 60m² lots, $783 to $840/qtr</t>
  </si>
  <si>
    <t>A fee found on the web for another apartment in the same building is a guide only, because fees track the size of your lot. A typical estimate is used only when nothing was found. Only the Section 32 verifies a fee, and one apartment can sit under more than one owners corporation. Land tax is shown for information only: in Victoria the home you live in is usually exempt.</t>
  </si>
  <si>
    <t>Pros, cons and verdict</t>
  </si>
  <si>
    <t>One block per property, in rank order.</t>
  </si>
  <si>
    <t>P3  1. 110/8 Grosvenor Street   Score 68.5 /100</t>
  </si>
  <si>
    <t>2 bed, 1 bath, 1 car, 65 m² (est)</t>
  </si>
  <si>
    <t>488 m to Yarra River</t>
  </si>
  <si>
    <t>Why it placed here</t>
  </si>
  <si>
    <t>Placed first in this set, carried mainly by bedrooms.</t>
  </si>
  <si>
    <t>Summary</t>
  </si>
  <si>
    <t>First-floor two-bedder in The Precinct with a Miele-fitted stone kitchen and an undercover balcony. The car space is a genuine undercover bay rather than a stacker. Agent quotes an indicative rental return of roughly $575 to $625 per week.</t>
  </si>
  <si>
    <t>Pros</t>
  </si>
  <si>
    <t>Cons</t>
  </si>
  <si>
    <t>+</t>
  </si>
  <si>
    <t>Cheapest two-bedroom in the set by roughly $22k on midpoint</t>
  </si>
  <si>
    <t>-</t>
  </si>
  <si>
    <t>First floor, the weakest outlook and most street noise of the Precinct group</t>
  </si>
  <si>
    <t>Miele appliance package and stone island bench</t>
  </si>
  <si>
    <t>No listing date published, so it may have been sitting a while</t>
  </si>
  <si>
    <t>Car space is a proper undercover bay, explicitly not a stacker</t>
  </si>
  <si>
    <t>Furthest from the river of the Precinct group</t>
  </si>
  <si>
    <t>Floor-to-ceiling windows in the main bedroom</t>
  </si>
  <si>
    <t>No inspection scheduled and entry requires ID</t>
  </si>
  <si>
    <t>Agent quotes ~$575 to $625/wk rental if you ever let it out</t>
  </si>
  <si>
    <t>No floor area published</t>
  </si>
  <si>
    <t>Verdict</t>
  </si>
  <si>
    <t>The value pick if two bedrooms matter more to you than the water. Best price per bedroom in the set.</t>
  </si>
  <si>
    <t>P4  2. E407/11 Flockhart Street   Score 65.2 /100</t>
  </si>
  <si>
    <t>427 m to Yarra River</t>
  </si>
  <si>
    <t>Placed second in this set, carried mainly by bedrooms.</t>
  </si>
  <si>
    <t>Fourth-floor two-bedder in the Flockhart Street wing of The Precinct, recently refloored in timber. Generous west-facing balcony catches afternoon and evening sun. Building has a concierge, heated pool, gym and sauna.</t>
  </si>
  <si>
    <t>Brand new timber flooring throughout, no immediate spend needed</t>
  </si>
  <si>
    <t>No listing date published</t>
  </si>
  <si>
    <t>West-facing balcony described as generous; afternoon and evening sun</t>
  </si>
  <si>
    <t>West-facing glass in a Melbourne summer means real afternoon heat load</t>
  </si>
  <si>
    <t>Closest to the river of the four Precinct apartments</t>
  </si>
  <si>
    <t>One bathroom for two bedrooms</t>
  </si>
  <si>
    <t>Building adds a sauna and concierge over the other Precinct listings</t>
  </si>
  <si>
    <t>Sale agent is based in Southbank, not locally</t>
  </si>
  <si>
    <t>Tight quoted range ($15k spread) so the price expectation is clear</t>
  </si>
  <si>
    <t>The pick of the Precinct apartments on balance, newest presentation, closest to the river, tightest price range.</t>
  </si>
  <si>
    <t>P2  3. 911/8 Grosvenor Street   Score 60.5 /100</t>
  </si>
  <si>
    <t>Placed third in this set, carried mainly by bedrooms.</t>
  </si>
  <si>
    <t>Ninth-floor two-bedder in The Precinct with an east-facing balcony and morning sun. Both bedrooms have robes; a storage cage and a car space near the lift are included. Highest floor of the three Grosvenor Street options.</t>
  </si>
  <si>
    <t>Two bedrooms, both with built-in robes</t>
  </si>
  <si>
    <t>Furthest from the river of the Precinct group (~488m)</t>
  </si>
  <si>
    <t>Top-tier floor level (9) with an east-facing sunrise aspect</t>
  </si>
  <si>
    <t>Second dearest listing here</t>
  </si>
  <si>
    <t>Storage cage included on top of the car space</t>
  </si>
  <si>
    <t>One bathroom serving two bedrooms</t>
  </si>
  <si>
    <t>Car space positioned near the lift</t>
  </si>
  <si>
    <t>Only listing with an inspection in the next 24 hours</t>
  </si>
  <si>
    <t>Level 9 in a high-rise means lift dependency and typically higher wind exposure on the balcony</t>
  </si>
  <si>
    <t>A solid two-bedder with the best floor level of the Precinct group, but you pay for the view and you give up river proximity.</t>
  </si>
  <si>
    <t>P9  4. G05/12 Trenerry Crescent   Score 56.9 /100</t>
  </si>
  <si>
    <t>1 bed, 1 bath, 1 car, 55 m² (est)</t>
  </si>
  <si>
    <t>187 m to Yarra River</t>
  </si>
  <si>
    <t>Placed fourth in this set on the strength of price, held back by building facilities.</t>
  </si>
  <si>
    <t>Cheapest of the nine and the second closest to the river, in the quiet Trenerry Crescent pocket a short stroll from the Yarra Main Trail. Ground floor with a private, secluded terrace rather than a balcony, plus underground parking and a storage cage.</t>
  </si>
  <si>
    <t>Cheapest listing of the nine at a $360k midpoint</t>
  </si>
  <si>
    <t>One bedroom only</t>
  </si>
  <si>
    <t>Second closest to the river (~187m) and near the Yarra Main Trail</t>
  </si>
  <si>
    <t>Ground floor, security and privacy need a closer look, and the terrace is at street level</t>
  </si>
  <si>
    <t>Private secluded terrace instead of a balcony, rare at this price</t>
  </si>
  <si>
    <t>Only 7 photos on the listing, the thinnest visual record of the nine</t>
  </si>
  <si>
    <t>Secure underground parking plus visitor parking and a storage cage</t>
  </si>
  <si>
    <t>Furthest from Victoria Gardens of the riverside options (~1.7km)</t>
  </si>
  <si>
    <t>Quiet pocket, set back from the Victoria Street traffic and noise</t>
  </si>
  <si>
    <t>Owners corporation fees of roughly $811/qtr found on comparable lots, about $3,246 a year, higher than the building's modest amenity list suggests</t>
  </si>
  <si>
    <t>Cheapest listing and second closest to the river, and it now holds up on fees too. Ground floor and thin marketing are the things to check.</t>
  </si>
  <si>
    <t>P6  5. 901/615 Victoria Street   Score 56.5 /100</t>
  </si>
  <si>
    <t>1 bed, 1 bath, 1 car, 62.2 m²</t>
  </si>
  <si>
    <t>353 m to Yarra River</t>
  </si>
  <si>
    <t>Placed fifth in this set, carried mainly by price.</t>
  </si>
  <si>
    <t>Top-floor one-bedder with a confirmed 62.2m² footprint, the largest verified floor area in the set and unusually generous for a one-bedroom. Covered balcony with a garden outlook, basement car space and a storage cage.</t>
  </si>
  <si>
    <t>62.2m² confirmed on the listing, the largest verified floor area of all nine</t>
  </si>
  <si>
    <t>Top floor of the building (level 9)</t>
  </si>
  <si>
    <t>Nine floors up on a Victoria Street frontage, traffic and tram noise are a real consideration</t>
  </si>
  <si>
    <t>Second closest to the river of the non-riverside options</t>
  </si>
  <si>
    <t>No inspection scheduled</t>
  </si>
  <si>
    <t>Under $410k including a basement car space and storage cage</t>
  </si>
  <si>
    <t>Top floor means direct roof heat load in summer</t>
  </si>
  <si>
    <t>Garden outlook from a covered balcony rather than a road frontage</t>
  </si>
  <si>
    <t>The 62.2m² figure likely includes the balcony and car space, so internal living area will be less</t>
  </si>
  <si>
    <t>Quietly the best-value one-bedder here if that 62.2m² holds up on the floorplan. Verify what the figure includes before you go further.</t>
  </si>
  <si>
    <t>P5  6. 209B/8 Grosvenor Street   Score 52.9 /100</t>
  </si>
  <si>
    <t>2 bed, 1 bath, 2 car, 65 m² (est)</t>
  </si>
  <si>
    <t>Placed sixth in this set on the strength of bedrooms, held back by price.</t>
  </si>
  <si>
    <t>Second-floor two-bedder in The Precinct, and the only listing in the set with two parking allocations, a lockable internal garage plus a separate bay. Expressions of interest close 5 September unless sold prior. The dearest of the nine.</t>
  </si>
  <si>
    <t>Two secure parking allocations, a lockable garage plus a separate bay</t>
  </si>
  <si>
    <t>Most expensive of the nine by roughly $45k on midpoint</t>
  </si>
  <si>
    <t>Neither is a stacker</t>
  </si>
  <si>
    <t>EOI campaign closing 5 September, very little time to do due diligence</t>
  </si>
  <si>
    <t>Two bedrooms</t>
  </si>
  <si>
    <t>Listing copy is notably thinner than the others; fewer verified details</t>
  </si>
  <si>
    <t>Scheduled inspection this Saturday</t>
  </si>
  <si>
    <t>Only one bathroom and one toilet despite the price</t>
  </si>
  <si>
    <t>Garage doubles as lockable storage, which the others lack</t>
  </si>
  <si>
    <t>Agent is based in Yarraville, across town</t>
  </si>
  <si>
    <t>Only worth the premium if the second parking bay genuinely changes things for you. Otherwise you are paying roughly $60k for a garage.</t>
  </si>
  <si>
    <t>P1  7. 708C/11 Shamrock Street   Score 49.7 /100</t>
  </si>
  <si>
    <t>1 bed, 1 bath, 1 car, 50 m² (est)</t>
  </si>
  <si>
    <t>363 m to Yarra River</t>
  </si>
  <si>
    <t>Placed seventh in this set, carried mainly by price.</t>
  </si>
  <si>
    <t>Seventh-floor one-bedder in the Green Square complex with a north aspect and a covered balcony over a leafy outlook. Stone-and-stainless kitchen, built-in robes, European laundry. The building carries the strongest amenity list of the group.</t>
  </si>
  <si>
    <t>Best building amenity in the set: heated indoor pool, spa, gym, library, terrace and BBQ</t>
  </si>
  <si>
    <t>Already under contract, you may well be too late on this one</t>
  </si>
  <si>
    <t>North-facing, so good natural light all day</t>
  </si>
  <si>
    <t>One bedroom only, which sits fourth on your priority list</t>
  </si>
  <si>
    <t>High floor (7) with a leafy outlook</t>
  </si>
  <si>
    <t>No floor area published, so the size is unverified</t>
  </si>
  <si>
    <t>Under $400k with a car space included</t>
  </si>
  <si>
    <t>Owners corporation fees on a full-amenity building are likely to be at the higher end</t>
  </si>
  <si>
    <t>Walking distance to Victoria Street dining and Victoria Gardens</t>
  </si>
  <si>
    <t>No inspection currently scheduled</t>
  </si>
  <si>
    <t>Strong all-rounder let down by timing, confirm whether the contract has actually gone unconditional before spending any more energy on it.</t>
  </si>
  <si>
    <t>P8  8. 703/1 Acacia Place   Score 47.8 /100</t>
  </si>
  <si>
    <t>1 bed, 1 bath, 1 car, 43 m²</t>
  </si>
  <si>
    <t>66 m to Yarra River</t>
  </si>
  <si>
    <t>Placed eighth in this set, carried mainly by price.</t>
  </si>
  <si>
    <t>By a wide margin the closest to the water, roughly 66m from the Yarra in the Acacia Place riverside precinct, with the trail network and Victoria Gardens both a short walk away. The trade-offs are floor area at 43m², the smallest confirmed size here, and verified owners corporation fees of $1,475.15 a quarter.</t>
  </si>
  <si>
    <t>Roughly 66m from the Yarra, comfortably the best on your number one criterion</t>
  </si>
  <si>
    <t>43m² is the smallest floor area in the set, genuinely compact</t>
  </si>
  <si>
    <t>Directly onto the river walking and cycling trails</t>
  </si>
  <si>
    <t>Closest to Victoria Gardens at ~250m</t>
  </si>
  <si>
    <t>Furthest from North Richmond Station (~1.9km)</t>
  </si>
  <si>
    <t>Confirmed floor area on the listing rather than an estimate</t>
  </si>
  <si>
    <t>Selling agent is based in Deer Park, a long way from Abbotsford</t>
  </si>
  <si>
    <t>Under $400k with car accommodation included</t>
  </si>
  <si>
    <t>Owners corporation fees of $5,900 a year, verified, 1.5% of value annually and the highest holding cost here by a wide margin</t>
  </si>
  <si>
    <t>Wins your top criterion outright and it is not close. The question is purely whether you can live in 43m².</t>
  </si>
  <si>
    <t>P7  9. 102/251 Johnston Street   Score 39.8 /100</t>
  </si>
  <si>
    <t>1 bed, 1 bath, 0 car, 50 m² (est)</t>
  </si>
  <si>
    <t>540 m to Yarra River</t>
  </si>
  <si>
    <t>Placed last in this set, carried mainly by price.</t>
  </si>
  <si>
    <t>Second-floor one-bedder on the Johnston Street side of the suburb, fresh to market at a fixed $390,000. Rooftop pool and BBQ deck are the standout building features. Note there is no car space attached to this one.</t>
  </si>
  <si>
    <t>Fixed price of $390,000, no range, no auction, no guesswork</t>
  </si>
  <si>
    <t>No car space at all, fails your fifth criterion outright</t>
  </si>
  <si>
    <t>Rooftop pool and BBQ deck, which none of the others offer</t>
  </si>
  <si>
    <t>Furthest from the river of all nine (~540m)</t>
  </si>
  <si>
    <t>Freshest listing in the set (2 September)</t>
  </si>
  <si>
    <t>A long walk to Victoria Gardens (~2.1km)</t>
  </si>
  <si>
    <t>Closest of the nine to the CBD at ~3.2km</t>
  </si>
  <si>
    <t>Johnston Street pocket is quieter than the Victoria Street strip</t>
  </si>
  <si>
    <t>Johnston Street frontage carries its own traffic noise</t>
  </si>
  <si>
    <t>Rules itself out on parking, and it is the furthest from the river. Hard to justify against the field unless a car space is genuinely irrelevant.</t>
  </si>
  <si>
    <t>Sources, method and caveats</t>
  </si>
  <si>
    <t>Everything in this workbook traces back to the 9 listings below, retrieved 2 September 2026, 9:00 am.</t>
  </si>
  <si>
    <t>SOURCE LISTINGS</t>
  </si>
  <si>
    <t>Retrieved</t>
  </si>
  <si>
    <t>2 September 2026, 9:00 am</t>
  </si>
  <si>
    <t>METHOD</t>
  </si>
  <si>
    <t>How distance to the river was measured</t>
  </si>
  <si>
    <t>Each address was geocoded, then measured in a straight line to the nearest point on the Yarra River channel between Dights Falls and the Victoria Street bridge. These are as-the-crow-flies figures accurate to roughly ±50m, not walking routes. Walking distance will always be longer, sometimes considerably so where a road or rail line forces a detour. Before committing to anything on this criterion, walk the actual route yourself.</t>
  </si>
  <si>
    <t>How the scores were built</t>
  </si>
  <si>
    <t>Each of your five criteria is scaled 0 to 10 across these nine properties only. Ten means best in this set, zero means worst in this set, the scale is relative, so a low score does not mean a property is bad in absolute terms. Sub-scores are then multiplied by the weights on the Scoring tab and summed. Weights were set from the priority order you gave (35/25/18/14/8) but they are yours to change.</t>
  </si>
  <si>
    <t>What is estimated rather than published</t>
  </si>
  <si>
    <t>Only two of the nine listings publish a floor area: 901/615 Victoria Street at 62.2m² and 703/1 Acacia Place at 43m². The other seven sizes in this workbook are my estimates based on typical stock in the same buildings, and they are flagged 'Estimated' in the Size source column. Because size carries 18% of the weighting, replacing those estimates with real floorplan figures may move the ranking. Note too that published areas on apartment listings often include the balcony and sometimes the car space, so the 62.2m² figure is not directly comparable to internal living area.</t>
  </si>
  <si>
    <t>Where the ongoing cost figures come from</t>
  </si>
  <si>
    <t>One property has real numbers. The Section 32 for 703/1 Acacia Place discloses that the lot sits under two separate owners corporations on plan PS641350V, billed quarterly: OC1 at $961.72 ($814.30 administration plus $147.42 maintenance) and OC2 at $513.43 ($369.99 plus $143.44), totalling $1,475.15 a quarter or $5,900.60 a year. Yarra City Council rates on that lot are $259 per instalment over four instalments, about $1,036 a year, on a capital improved value of $380,000. A land tax clearance certificate shows $500 payable on a single-holding basis, which would not apply if you live there as your principal place of residence. The same certificate calculates vacant residential land tax at $3,800 for information only, it is not currently levied, but it is what you would face if the property sat empty more than six months in a calendar year. Every other owners corporation figure in this workbook is an estimate drawn from comparable listings in the same buildings, and two have no supporting data at all. Fee levels vary by lot liability within a single building, one listing at 8 Grosvenor Street quotes $2,769 a quarter for a large two-level apartment, roughly double the estimate used here for standard lots. Get the Section 32 for anything you shortlist rather than relying on these numbers.</t>
  </si>
  <si>
    <t>How facilities were scored</t>
  </si>
  <si>
    <t>Each building is scored on the proportion of the eight facilities you selected that it has, not on how many facilities exist. A complex with fourteen amenities is not better than one with four if you would only use the pool and the gym. Facilities were resolved per building rather than per listing, because agents describe the same complex inconsistently: pooling the feature text from every listing for a building, plus web results about the complex, then applying one facility set to every lot in it. The Facilities column names which of your eight each building has, and the building and source count are shown alongside. The caveat that matters: absence of a mention is not proof of absence. 703/1 Acacia Place scored zero on its own listing text and seven of eight once the building was researched, the listing was thin, the building is not. Where a score is low, check whether the building has simply been marketed briefly.</t>
  </si>
  <si>
    <t>What is missing entirely</t>
  </si>
  <si>
    <t>None of the nine listings disclose owners corporation fees, council rates or water rates. For amenity-heavy buildings, Green Square and The Precinct both run pools, gyms and in one case a concierge, OC fees are a material ongoing cost and can differ by thousands a year between buildings. Ask every agent for the OC fee, the current sinking fund balance and the last two years of committee minutes. Also absent: year of construction, building defect history, whether any of these buildings have combustible cladding rectification orders, and owner-occupier versus investor ratios.</t>
  </si>
  <si>
    <t>Things to verify before offering</t>
  </si>
  <si>
    <t>Confirm the contract status on 708C/11 Shamrock Street. Get a Section 32 for anything you shortlist. Check the car space is titled to the lot rather than licensed, and whether it is a stacker, two listings explicitly say theirs is not, which implies stackers are common in these buildings. Ask about short-stay letting rules in the owners corporation, which affects both amenity and resale in this pocket.</t>
  </si>
  <si>
    <t>Disclaimer</t>
  </si>
  <si>
    <t>This is a research summary assembled from public listing information, not property, financial or legal advice, and I am not a licensed adviser. Listing details change, agents make errors and quoted ranges are indicative only. Verify everything material with the selling agent and your own conveyancer, and see the Victorian due diligence checklist at consumer.vic.gov.au/duediligencechecklist.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</si>
</sst>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
  </numFmts>
  <fonts count="17" x14ac:knownFonts="1">
    <font>
      <color theme="1"/>
      <family val="2"/>
      <scheme val="minor"/>
      <sz val="11"/>
      <name val="Calibri"/>
    </font>
    <font>
      <b/>
      <color rgb="FF1F3B54"/>
      <sz val="18"/>
    </font>
    <font>
      <color rgb="FF44576B"/>
      <sz val="9"/>
    </font>
    <font>
      <color rgb="FF17706E"/>
      <sz val="10"/>
    </font>
    <font>
      <b/>
      <color rgb="FF17706E"/>
      <sz val="12"/>
    </font>
    <font>
      <b/>
      <color rgb="FFFFFFFF"/>
      <sz val="10"/>
    </font>
    <font>
      <b/>
      <color rgb="FF1F3B54"/>
      <sz val="10"/>
    </font>
    <font>
      <color rgb="FF222222"/>
      <sz val="10"/>
    </font>
    <font>
      <i/>
      <color rgb="FF8A5A00"/>
      <sz val="10"/>
    </font>
    <font>
      <b/>
      <color rgb="FF0000FF"/>
      <sz val="10"/>
    </font>
    <font>
      <color rgb="FF0000FF"/>
      <sz val="10"/>
    </font>
    <font>
      <i/>
      <color rgb="FF44576B"/>
      <sz val="9"/>
    </font>
    <font>
      <u/>
      <color rgb="FF0563C1"/>
      <sz val="9"/>
    </font>
    <font>
      <b/>
      <i/>
      <color rgb="FF8A5A00"/>
      <sz val="10"/>
    </font>
    <font>
      <b/>
      <color rgb="FFFFFFFF"/>
      <sz val="11"/>
    </font>
    <font>
      <b/>
      <color rgb="FF17706E"/>
      <sz val="10"/>
    </font>
    <font>
      <b/>
      <color rgb="FFC62828"/>
      <sz val="10"/>
    </font>
  </fonts>
  <fills count="7">
    <fill>
      <patternFill patternType="none"/>
    </fill>
    <fill>
      <patternFill patternType="gray125"/>
    </fill>
    <fill>
      <patternFill patternType="solid">
        <fgColor rgb="FF1F3B54"/>
      </patternFill>
    </fill>
    <fill>
      <patternFill patternType="solid">
        <fgColor rgb="FFF6F9FB"/>
      </patternFill>
    </fill>
    <fill>
      <patternFill patternType="solid">
        <fgColor rgb="FF17706E"/>
      </patternFill>
    </fill>
    <fill>
      <patternFill patternType="solid">
        <fgColor rgb="FFFFF3CD"/>
      </patternFill>
    </fill>
    <fill>
      <patternFill patternType="solid">
        <fgColor rgb="FFEAF0F4"/>
      </patternFill>
    </fill>
  </fills>
  <borders count="2">
    <border>
      <left/>
      <right/>
      <top/>
      <bottom/>
      <diagonal/>
    </border>
    <border>
      <left style="thin">
        <color rgb="FFD0D7DE"/>
      </left>
      <right style="thin">
        <color rgb="FFD0D7DE"/>
      </right>
      <top style="thin">
        <color rgb="FFD0D7DE"/>
      </top>
      <bottom style="thin">
        <color rgb="FFD0D7DE"/>
      </bottom>
      <diagonal/>
    </border>
  </borders>
  <cellStyleXfs count="1">
    <xf numFmtId="0" fontId="0" fillId="0" borderId="0"/>
  </cellStyleXfs>
  <cellXfs count="57">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vertical="center" wrapText="1"/>
    </xf>
    <xf numFmtId="164" fontId="6"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6" fillId="3" borderId="1" xfId="0" applyFont="1" applyFill="1" applyBorder="1" applyAlignment="1">
      <alignment horizontal="center" vertical="center" wrapText="1"/>
    </xf>
    <xf numFmtId="0" fontId="7" fillId="3" borderId="1" xfId="0" applyFont="1" applyFill="1" applyBorder="1" applyAlignment="1">
      <alignment vertical="center" wrapText="1"/>
    </xf>
    <xf numFmtId="164" fontId="6"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7" fillId="0" borderId="0" xfId="0" applyFont="1" applyAlignment="1">
      <alignment vertical="top" wrapText="1"/>
    </xf>
    <xf numFmtId="165" fontId="6" fillId="3" borderId="1" xfId="0" applyNumberFormat="1" applyFont="1" applyFill="1" applyBorder="1" applyAlignment="1">
      <alignment horizontal="center" vertical="center" wrapText="1"/>
    </xf>
    <xf numFmtId="165" fontId="6" fillId="0" borderId="1" xfId="0" applyNumberFormat="1" applyFont="1" applyBorder="1" applyAlignment="1">
      <alignment horizontal="center" vertical="center" wrapText="1"/>
    </xf>
    <xf numFmtId="0" fontId="5" fillId="4" borderId="1" xfId="0" applyFont="1" applyFill="1" applyBorder="1" applyAlignment="1">
      <alignment horizontal="center" vertical="center" wrapText="1"/>
    </xf>
    <xf numFmtId="9" fontId="9" fillId="5" borderId="1" xfId="0" applyNumberFormat="1" applyFont="1" applyFill="1" applyBorder="1" applyAlignment="1">
      <alignment horizontal="center" vertical="center" wrapText="1"/>
    </xf>
    <xf numFmtId="0" fontId="6" fillId="0" borderId="1" xfId="0" applyFont="1" applyBorder="1" applyAlignment="1">
      <alignment vertical="center" wrapText="1"/>
    </xf>
    <xf numFmtId="9" fontId="6" fillId="0" borderId="1" xfId="0" applyNumberFormat="1" applyFont="1" applyBorder="1" applyAlignment="1">
      <alignment horizontal="center" vertical="center" wrapText="1"/>
    </xf>
    <xf numFmtId="0" fontId="2" fillId="0" borderId="1" xfId="0" applyFont="1" applyBorder="1" applyAlignment="1">
      <alignment vertical="center" wrapText="1"/>
    </xf>
    <xf numFmtId="165" fontId="10" fillId="5" borderId="1" xfId="0" applyNumberFormat="1" applyFont="1" applyFill="1" applyBorder="1" applyAlignment="1">
      <alignment horizontal="center" vertical="center" wrapText="1"/>
    </xf>
    <xf numFmtId="0" fontId="10"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2" fontId="7" fillId="0" borderId="1" xfId="0" applyNumberFormat="1" applyFont="1" applyBorder="1" applyAlignment="1">
      <alignment horizontal="center" vertical="center" wrapText="1"/>
    </xf>
    <xf numFmtId="165" fontId="10" fillId="3" borderId="1" xfId="0" applyNumberFormat="1" applyFont="1" applyFill="1" applyBorder="1" applyAlignment="1">
      <alignment horizontal="center" vertical="center" wrapText="1"/>
    </xf>
    <xf numFmtId="0" fontId="10" fillId="3" borderId="1" xfId="0" applyFont="1" applyFill="1" applyBorder="1" applyAlignment="1">
      <alignment horizontal="center" vertical="center" wrapText="1"/>
    </xf>
    <xf numFmtId="2" fontId="7" fillId="3" borderId="1" xfId="0" applyNumberFormat="1" applyFont="1" applyFill="1" applyBorder="1" applyAlignment="1">
      <alignment horizontal="center" vertical="center" wrapText="1"/>
    </xf>
    <xf numFmtId="165" fontId="8" fillId="5" borderId="1" xfId="0" applyNumberFormat="1" applyFont="1" applyFill="1" applyBorder="1" applyAlignment="1">
      <alignment horizontal="center" vertical="center" wrapText="1"/>
    </xf>
    <xf numFmtId="0" fontId="11" fillId="0" borderId="0" xfId="0" applyFont="1"/>
    <xf numFmtId="0" fontId="7" fillId="6" borderId="1" xfId="0" applyFont="1" applyFill="1" applyBorder="1" applyAlignment="1">
      <alignment vertical="top" wrapText="1"/>
    </xf>
    <xf numFmtId="165" fontId="7" fillId="0" borderId="1" xfId="0" applyNumberFormat="1" applyFont="1" applyBorder="1" applyAlignment="1">
      <alignment vertical="center" wrapText="1"/>
    </xf>
    <xf numFmtId="3" fontId="7" fillId="0" borderId="1" xfId="0" applyNumberFormat="1" applyFont="1" applyBorder="1" applyAlignment="1">
      <alignment horizontal="center" vertical="center" wrapText="1"/>
    </xf>
    <xf numFmtId="165" fontId="7" fillId="0" borderId="1" xfId="0" applyNumberFormat="1" applyFont="1" applyBorder="1" applyAlignment="1">
      <alignment horizontal="center" vertical="center" wrapText="1"/>
    </xf>
    <xf numFmtId="165" fontId="8" fillId="0" borderId="1" xfId="0" applyNumberFormat="1" applyFont="1" applyBorder="1" applyAlignment="1">
      <alignment horizontal="center" vertical="center" wrapText="1"/>
    </xf>
    <xf numFmtId="0" fontId="12" fillId="0" borderId="1" xfId="0" applyFont="1" applyBorder="1" applyAlignment="1">
      <alignment vertical="center" wrapText="1"/>
    </xf>
    <xf numFmtId="165" fontId="7" fillId="3" borderId="1" xfId="0" applyNumberFormat="1" applyFont="1" applyFill="1" applyBorder="1" applyAlignment="1">
      <alignment vertical="center" wrapText="1"/>
    </xf>
    <xf numFmtId="3" fontId="7" fillId="3" borderId="1" xfId="0" applyNumberFormat="1" applyFont="1" applyFill="1" applyBorder="1" applyAlignment="1">
      <alignment horizontal="center" vertical="center" wrapText="1"/>
    </xf>
    <xf numFmtId="165" fontId="7" fillId="3" borderId="1" xfId="0" applyNumberFormat="1" applyFont="1" applyFill="1" applyBorder="1" applyAlignment="1">
      <alignment horizontal="center" vertical="center" wrapText="1"/>
    </xf>
    <xf numFmtId="165" fontId="8" fillId="3" borderId="1" xfId="0" applyNumberFormat="1" applyFont="1" applyFill="1" applyBorder="1" applyAlignment="1">
      <alignment horizontal="center" vertical="center" wrapText="1"/>
    </xf>
    <xf numFmtId="0" fontId="12" fillId="3" borderId="1" xfId="0" applyFont="1" applyFill="1" applyBorder="1" applyAlignment="1">
      <alignment vertical="center" wrapText="1"/>
    </xf>
    <xf numFmtId="10" fontId="7" fillId="0" borderId="1" xfId="0" applyNumberFormat="1" applyFont="1" applyBorder="1" applyAlignment="1">
      <alignment horizontal="center" vertical="center" wrapText="1"/>
    </xf>
    <xf numFmtId="10" fontId="7" fillId="3" borderId="1" xfId="0" applyNumberFormat="1" applyFont="1" applyFill="1" applyBorder="1" applyAlignment="1">
      <alignment horizontal="center" vertical="center" wrapText="1"/>
    </xf>
    <xf numFmtId="165" fontId="13" fillId="0" borderId="1" xfId="0" applyNumberFormat="1" applyFont="1" applyBorder="1" applyAlignment="1">
      <alignment horizontal="center" vertical="center" wrapText="1"/>
    </xf>
    <xf numFmtId="0" fontId="14" fillId="2" borderId="0" xfId="0" applyFont="1" applyFill="1" applyAlignment="1">
      <alignment vertical="center"/>
    </xf>
    <xf numFmtId="0" fontId="6" fillId="6"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6" fillId="0" borderId="0" xfId="0" applyFont="1" applyAlignment="1">
      <alignment vertical="top"/>
    </xf>
    <xf numFmtId="0" fontId="5" fillId="4" borderId="0" xfId="0" applyFont="1" applyFill="1" applyAlignment="1">
      <alignment horizontal="center"/>
    </xf>
    <xf numFmtId="0" fontId="0" fillId="4" borderId="0" xfId="0" applyFill="1"/>
    <xf numFmtId="0" fontId="15" fillId="0" borderId="1" xfId="0" applyFont="1" applyBorder="1" applyAlignment="1">
      <alignment horizontal="center" vertical="top" wrapText="1"/>
    </xf>
    <xf numFmtId="0" fontId="7" fillId="0" borderId="1" xfId="0" applyFont="1" applyBorder="1" applyAlignment="1">
      <alignment vertical="top" wrapText="1"/>
    </xf>
    <xf numFmtId="0" fontId="16" fillId="0" borderId="1" xfId="0" applyFont="1" applyBorder="1" applyAlignment="1">
      <alignment horizontal="center" vertical="top" wrapText="1"/>
    </xf>
    <xf numFmtId="0" fontId="6"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hyperlink" Target="https://www.realestate.com.au/property-apartment-vic-abbotsford-152024728" TargetMode="External"/><Relationship Id="rId2" Type="http://schemas.openxmlformats.org/officeDocument/2006/relationships/hyperlink" Target="https://www.realestate.com.au/property-apartment-vic-abbotsford-152153712" TargetMode="External"/><Relationship Id="rId3" Type="http://schemas.openxmlformats.org/officeDocument/2006/relationships/hyperlink" Target="https://www.realestate.com.au/property-apartment-vic-abbotsford-151721452" TargetMode="External"/><Relationship Id="rId4" Type="http://schemas.openxmlformats.org/officeDocument/2006/relationships/hyperlink" Target="https://www.realestate.com.au/property-apartment-vic-abbotsford-150494752" TargetMode="External"/><Relationship Id="rId5" Type="http://schemas.openxmlformats.org/officeDocument/2006/relationships/hyperlink" Target="https://www.realestate.com.au/property-apartment-vic-abbotsford-151930936" TargetMode="External"/><Relationship Id="rId6" Type="http://schemas.openxmlformats.org/officeDocument/2006/relationships/hyperlink" Target="https://www.realestate.com.au/property-apartment-vic-abbotsford-149928328" TargetMode="External"/><Relationship Id="rId7" Type="http://schemas.openxmlformats.org/officeDocument/2006/relationships/hyperlink" Target="https://www.realestate.com.au/property-apartment-vic-abbotsford-152217288" TargetMode="External"/><Relationship Id="rId8" Type="http://schemas.openxmlformats.org/officeDocument/2006/relationships/hyperlink" Target="https://www.realestate.com.au/property-house-vic-abbotsford-151287708" TargetMode="External"/><Relationship Id="rId9" Type="http://schemas.openxmlformats.org/officeDocument/2006/relationships/hyperlink" Target="https://www.realestate.com.au/property-apartment-vic-abbotsford-150155020"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www.realestate.com.au/property-apartment-vic-abbotsford-152024728" TargetMode="External"/><Relationship Id="rId2" Type="http://schemas.openxmlformats.org/officeDocument/2006/relationships/hyperlink" Target="https://www.realestate.com.au/property-apartment-vic-abbotsford-152153712" TargetMode="External"/><Relationship Id="rId3" Type="http://schemas.openxmlformats.org/officeDocument/2006/relationships/hyperlink" Target="https://www.realestate.com.au/property-apartment-vic-abbotsford-151721452" TargetMode="External"/><Relationship Id="rId4" Type="http://schemas.openxmlformats.org/officeDocument/2006/relationships/hyperlink" Target="https://www.realestate.com.au/property-apartment-vic-abbotsford-150494752" TargetMode="External"/><Relationship Id="rId5" Type="http://schemas.openxmlformats.org/officeDocument/2006/relationships/hyperlink" Target="https://www.realestate.com.au/property-apartment-vic-abbotsford-151930936" TargetMode="External"/><Relationship Id="rId6" Type="http://schemas.openxmlformats.org/officeDocument/2006/relationships/hyperlink" Target="https://www.realestate.com.au/property-apartment-vic-abbotsford-149928328" TargetMode="External"/><Relationship Id="rId7" Type="http://schemas.openxmlformats.org/officeDocument/2006/relationships/hyperlink" Target="https://www.realestate.com.au/property-apartment-vic-abbotsford-152217288" TargetMode="External"/><Relationship Id="rId8" Type="http://schemas.openxmlformats.org/officeDocument/2006/relationships/hyperlink" Target="https://www.realestate.com.au/property-house-vic-abbotsford-151287708" TargetMode="External"/><Relationship Id="rId9" Type="http://schemas.openxmlformats.org/officeDocument/2006/relationships/hyperlink" Target="https://www.realestate.com.au/property-apartment-vic-abbotsford-1501550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7706E"/>
  </sheetPr>
  <dimension ref="A1:H35"/>
  <sheetViews>
    <sheetView workbookViewId="0" showGridLines="0"/>
  </sheetViews>
  <sheetFormatPr defaultRowHeight="15" outlineLevelRow="0" outlineLevelCol="0" x14ac:dyDescent="55"/>
  <cols>
    <col min="1" max="1" width="30" customWidth="1"/>
    <col min="2" max="2" width="34" customWidth="1"/>
    <col min="3" max="3" width="12" customWidth="1"/>
    <col min="4" max="4" width="22" customWidth="1"/>
    <col min="5" max="6" width="8" customWidth="1"/>
    <col min="7" max="7" width="11" customWidth="1"/>
    <col min="8" max="8" width="14" customWidth="1"/>
  </cols>
  <sheetData>
    <row r="1" ht="28" customHeight="1" spans="1:1" x14ac:dyDescent="0.25">
      <c r="A1" s="1" t="s">
        <v>0</v>
      </c>
    </row>
    <row r="2" spans="1:1" x14ac:dyDescent="0.25">
      <c r="A2" s="2" t="s">
        <v>1</v>
      </c>
    </row>
    <row r="3" spans="1:1" x14ac:dyDescent="0.25">
      <c r="A3" s="3" t="s">
        <v>2</v>
      </c>
    </row>
    <row r="5" ht="20" customHeight="1" spans="1:1" x14ac:dyDescent="0.25">
      <c r="A5" s="4" t="s">
        <v>3</v>
      </c>
    </row>
    <row r="6" ht="34" customHeight="1" spans="1:8" x14ac:dyDescent="0.25">
      <c r="A6" s="5" t="s">
        <v>4</v>
      </c>
      <c r="B6" s="5" t="s">
        <v>5</v>
      </c>
      <c r="C6" s="5" t="s">
        <v>6</v>
      </c>
      <c r="D6" s="5" t="s">
        <v>7</v>
      </c>
      <c r="E6" s="5" t="s">
        <v>8</v>
      </c>
      <c r="F6" s="5" t="s">
        <v>9</v>
      </c>
      <c r="G6" s="5" t="s">
        <v>10</v>
      </c>
      <c r="H6" s="5" t="s">
        <v>11</v>
      </c>
    </row>
    <row r="7" spans="1:8" x14ac:dyDescent="0.25">
      <c r="A7" s="6">
        <f>Scoring!S19</f>
      </c>
      <c r="B7" s="7" t="s">
        <v>12</v>
      </c>
      <c r="C7" s="8">
        <f>Scoring!R19</f>
      </c>
      <c r="D7" s="7" t="s">
        <v>13</v>
      </c>
      <c r="E7" s="9">
        <v>2</v>
      </c>
      <c r="F7" s="9">
        <v>1</v>
      </c>
      <c r="G7" s="10">
        <v>65</v>
      </c>
      <c r="H7" s="9" t="s">
        <v>14</v>
      </c>
    </row>
    <row r="8" spans="1:8" x14ac:dyDescent="0.25">
      <c r="A8" s="11">
        <f>Scoring!S20</f>
      </c>
      <c r="B8" s="12" t="s">
        <v>15</v>
      </c>
      <c r="C8" s="13">
        <f>Scoring!R20</f>
      </c>
      <c r="D8" s="12" t="s">
        <v>16</v>
      </c>
      <c r="E8" s="14">
        <v>2</v>
      </c>
      <c r="F8" s="14">
        <v>1</v>
      </c>
      <c r="G8" s="15">
        <v>65</v>
      </c>
      <c r="H8" s="14" t="s">
        <v>17</v>
      </c>
    </row>
    <row r="9" spans="1:8" x14ac:dyDescent="0.25">
      <c r="A9" s="6">
        <f>Scoring!S18</f>
      </c>
      <c r="B9" s="7" t="s">
        <v>18</v>
      </c>
      <c r="C9" s="8">
        <f>Scoring!R18</f>
      </c>
      <c r="D9" s="7" t="s">
        <v>19</v>
      </c>
      <c r="E9" s="9">
        <v>2</v>
      </c>
      <c r="F9" s="9">
        <v>1</v>
      </c>
      <c r="G9" s="10">
        <v>65</v>
      </c>
      <c r="H9" s="9" t="s">
        <v>14</v>
      </c>
    </row>
    <row r="10" spans="1:8" x14ac:dyDescent="0.25">
      <c r="A10" s="11">
        <f>Scoring!S25</f>
      </c>
      <c r="B10" s="12" t="s">
        <v>20</v>
      </c>
      <c r="C10" s="13">
        <f>Scoring!R25</f>
      </c>
      <c r="D10" s="12" t="s">
        <v>21</v>
      </c>
      <c r="E10" s="14">
        <v>1</v>
      </c>
      <c r="F10" s="14">
        <v>1</v>
      </c>
      <c r="G10" s="15">
        <v>55</v>
      </c>
      <c r="H10" s="14" t="s">
        <v>22</v>
      </c>
    </row>
    <row r="11" spans="1:8" x14ac:dyDescent="0.25">
      <c r="A11" s="6">
        <f>Scoring!S22</f>
      </c>
      <c r="B11" s="7" t="s">
        <v>23</v>
      </c>
      <c r="C11" s="8">
        <f>Scoring!R22</f>
      </c>
      <c r="D11" s="7" t="s">
        <v>24</v>
      </c>
      <c r="E11" s="9">
        <v>1</v>
      </c>
      <c r="F11" s="9">
        <v>1</v>
      </c>
      <c r="G11" s="9">
        <v>62.2</v>
      </c>
      <c r="H11" s="9" t="s">
        <v>25</v>
      </c>
    </row>
    <row r="12" spans="1:8" x14ac:dyDescent="0.25">
      <c r="A12" s="11">
        <f>Scoring!S21</f>
      </c>
      <c r="B12" s="12" t="s">
        <v>26</v>
      </c>
      <c r="C12" s="13">
        <f>Scoring!R21</f>
      </c>
      <c r="D12" s="12" t="s">
        <v>27</v>
      </c>
      <c r="E12" s="14">
        <v>2</v>
      </c>
      <c r="F12" s="14">
        <v>2</v>
      </c>
      <c r="G12" s="15">
        <v>65</v>
      </c>
      <c r="H12" s="14" t="s">
        <v>14</v>
      </c>
    </row>
    <row r="13" spans="1:8" x14ac:dyDescent="0.25">
      <c r="A13" s="6">
        <f>Scoring!S17</f>
      </c>
      <c r="B13" s="7" t="s">
        <v>28</v>
      </c>
      <c r="C13" s="8">
        <f>Scoring!R17</f>
      </c>
      <c r="D13" s="7" t="s">
        <v>29</v>
      </c>
      <c r="E13" s="9">
        <v>1</v>
      </c>
      <c r="F13" s="9">
        <v>1</v>
      </c>
      <c r="G13" s="10">
        <v>50</v>
      </c>
      <c r="H13" s="9" t="s">
        <v>30</v>
      </c>
    </row>
    <row r="14" spans="1:8" x14ac:dyDescent="0.25">
      <c r="A14" s="11">
        <f>Scoring!S24</f>
      </c>
      <c r="B14" s="12" t="s">
        <v>31</v>
      </c>
      <c r="C14" s="13">
        <f>Scoring!R24</f>
      </c>
      <c r="D14" s="12" t="s">
        <v>32</v>
      </c>
      <c r="E14" s="14">
        <v>1</v>
      </c>
      <c r="F14" s="14">
        <v>1</v>
      </c>
      <c r="G14" s="14">
        <v>43</v>
      </c>
      <c r="H14" s="14" t="s">
        <v>33</v>
      </c>
    </row>
    <row r="15" spans="1:8" x14ac:dyDescent="0.25">
      <c r="A15" s="6">
        <f>Scoring!S23</f>
      </c>
      <c r="B15" s="7" t="s">
        <v>34</v>
      </c>
      <c r="C15" s="8">
        <f>Scoring!R23</f>
      </c>
      <c r="D15" s="7" t="s">
        <v>35</v>
      </c>
      <c r="E15" s="9">
        <v>1</v>
      </c>
      <c r="F15" s="9">
        <v>0</v>
      </c>
      <c r="G15" s="10">
        <v>50</v>
      </c>
      <c r="H15" s="9" t="s">
        <v>36</v>
      </c>
    </row>
    <row r="17" ht="20" customHeight="1" spans="1:4" x14ac:dyDescent="0.25">
      <c r="A17" s="4" t="s">
        <v>37</v>
      </c>
      <c r="D17" s="4" t="s">
        <v>38</v>
      </c>
    </row>
    <row r="18" ht="15" customHeight="1" spans="1:8" x14ac:dyDescent="0.25">
      <c r="A18" s="7" t="s">
        <v>39</v>
      </c>
      <c r="B18" s="6">
        <f>COUNTA(Comparison!$A$5:$A$13)</f>
      </c>
      <c r="D18" s="16" t="s">
        <v>40</v>
      </c>
      <c r="E18" s="16"/>
      <c r="F18" s="16"/>
      <c r="G18" s="16"/>
      <c r="H18" s="16"/>
    </row>
    <row r="19" ht="15" customHeight="1" spans="1:8" x14ac:dyDescent="0.25">
      <c r="A19" s="12" t="s">
        <v>41</v>
      </c>
      <c r="B19" s="17">
        <f>MIN(Comparison!$L$5:$L$13)</f>
      </c>
      <c r="D19" s="16"/>
      <c r="E19" s="16"/>
      <c r="F19" s="16"/>
      <c r="G19" s="16"/>
      <c r="H19" s="16"/>
    </row>
    <row r="20" ht="15" customHeight="1" spans="1:8" x14ac:dyDescent="0.25">
      <c r="A20" s="7" t="s">
        <v>42</v>
      </c>
      <c r="B20" s="18">
        <f>MAX(Comparison!$L$5:$L$13)</f>
      </c>
      <c r="D20" s="16" t="s">
        <v>43</v>
      </c>
      <c r="E20" s="16"/>
      <c r="F20" s="16"/>
      <c r="G20" s="16"/>
      <c r="H20" s="16"/>
    </row>
    <row r="21" ht="15" customHeight="1" spans="1:8" x14ac:dyDescent="0.25">
      <c r="A21" s="12" t="s">
        <v>44</v>
      </c>
      <c r="B21" s="17">
        <f>ROUND(AVERAGE(Comparison!$L$5:$L$13),0)</f>
      </c>
      <c r="D21" s="16"/>
      <c r="E21" s="16"/>
      <c r="F21" s="16"/>
      <c r="G21" s="16"/>
      <c r="H21" s="16"/>
    </row>
    <row r="22" ht="15" customHeight="1" spans="1:8" x14ac:dyDescent="0.25">
      <c r="A22" s="7" t="s">
        <v>45</v>
      </c>
      <c r="B22" s="6">
        <f>MIN(Comparison!$R$5:$R$13)&amp;" m"</f>
      </c>
      <c r="D22" s="16" t="s">
        <v>46</v>
      </c>
      <c r="E22" s="16"/>
      <c r="F22" s="16"/>
      <c r="G22" s="16"/>
      <c r="H22" s="16"/>
    </row>
    <row r="23" ht="15" customHeight="1" spans="1:8" x14ac:dyDescent="0.25">
      <c r="A23" s="12" t="s">
        <v>47</v>
      </c>
      <c r="B23" s="11">
        <f>MAX(Comparison!$R$5:$R$13)&amp;" m"</f>
      </c>
      <c r="D23" s="16"/>
      <c r="E23" s="16"/>
      <c r="F23" s="16"/>
      <c r="G23" s="16"/>
      <c r="H23" s="16"/>
    </row>
    <row r="24" ht="15" customHeight="1" spans="1:8" x14ac:dyDescent="0.25">
      <c r="A24" s="7" t="s">
        <v>48</v>
      </c>
      <c r="B24" s="6">
        <f>COUNTIF(Comparison!$M$5:$M$13,"&gt;=2")</f>
      </c>
      <c r="D24" s="16" t="s">
        <v>49</v>
      </c>
      <c r="E24" s="16"/>
      <c r="F24" s="16"/>
      <c r="G24" s="16"/>
      <c r="H24" s="16"/>
    </row>
    <row r="25" ht="15" customHeight="1" spans="1:8" x14ac:dyDescent="0.25">
      <c r="A25" s="12" t="s">
        <v>50</v>
      </c>
      <c r="B25" s="11">
        <f>COUNTIF(Comparison!$O$5:$O$13,"&gt;0")</f>
      </c>
      <c r="D25" s="16"/>
      <c r="E25" s="16"/>
      <c r="F25" s="16"/>
      <c r="G25" s="16"/>
      <c r="H25" s="16"/>
    </row>
    <row r="26" ht="15" customHeight="1" spans="1:8" x14ac:dyDescent="0.25">
      <c r="A26" s="7" t="s">
        <v>51</v>
      </c>
      <c r="B26" s="6">
        <v>7</v>
      </c>
      <c r="D26" s="16" t="s">
        <v>52</v>
      </c>
      <c r="E26" s="16"/>
      <c r="F26" s="16"/>
      <c r="G26" s="16"/>
      <c r="H26" s="16"/>
    </row>
    <row r="27" ht="15" customHeight="1" spans="1:8" x14ac:dyDescent="0.25">
      <c r="A27" s="12" t="s">
        <v>53</v>
      </c>
      <c r="B27" s="11">
        <v>2</v>
      </c>
      <c r="D27" s="16"/>
      <c r="E27" s="16"/>
      <c r="F27" s="16"/>
      <c r="G27" s="16"/>
      <c r="H27" s="16"/>
    </row>
    <row r="28" ht="15" customHeight="1" spans="4:8" x14ac:dyDescent="0.25">
      <c r="D28" s="16" t="s">
        <v>54</v>
      </c>
      <c r="E28" s="16"/>
      <c r="F28" s="16"/>
      <c r="G28" s="16"/>
      <c r="H28" s="16"/>
    </row>
    <row r="29" ht="37" customHeight="1" spans="4:8" x14ac:dyDescent="0.25">
      <c r="D29" s="16"/>
      <c r="E29" s="16"/>
      <c r="F29" s="16"/>
      <c r="G29" s="16"/>
      <c r="H29" s="16"/>
    </row>
    <row r="30" ht="15" customHeight="1" spans="4:8" x14ac:dyDescent="0.25">
      <c r="D30" s="16" t="s">
        <v>55</v>
      </c>
      <c r="E30" s="16"/>
      <c r="F30" s="16"/>
      <c r="G30" s="16"/>
      <c r="H30" s="16"/>
    </row>
    <row r="31" ht="24" customHeight="1" spans="4:8" x14ac:dyDescent="0.25">
      <c r="D31" s="16"/>
      <c r="E31" s="16"/>
      <c r="F31" s="16"/>
      <c r="G31" s="16"/>
      <c r="H31" s="16"/>
    </row>
    <row r="32" ht="15" customHeight="1" spans="4:8" x14ac:dyDescent="0.25">
      <c r="D32" s="16" t="s">
        <v>56</v>
      </c>
      <c r="E32" s="16"/>
      <c r="F32" s="16"/>
      <c r="G32" s="16"/>
      <c r="H32" s="16"/>
    </row>
    <row r="33" ht="24" customHeight="1" spans="4:8" x14ac:dyDescent="0.25">
      <c r="D33" s="16"/>
      <c r="E33" s="16"/>
      <c r="F33" s="16"/>
      <c r="G33" s="16"/>
      <c r="H33" s="16"/>
    </row>
    <row r="34" ht="15" customHeight="1" spans="4:8" x14ac:dyDescent="0.25">
      <c r="D34" s="16" t="s">
        <v>57</v>
      </c>
      <c r="E34" s="16"/>
      <c r="F34" s="16"/>
      <c r="G34" s="16"/>
      <c r="H34" s="16"/>
    </row>
    <row r="35" ht="15" customHeight="1" spans="4:8" x14ac:dyDescent="0.25">
      <c r="D35" s="16"/>
      <c r="E35" s="16"/>
      <c r="F35" s="16"/>
      <c r="G35" s="16"/>
      <c r="H35" s="16"/>
    </row>
  </sheetData>
  <mergeCells count="9">
    <mergeCell ref="D18:H19"/>
    <mergeCell ref="D20:H21"/>
    <mergeCell ref="D22:H23"/>
    <mergeCell ref="D24:H25"/>
    <mergeCell ref="D26:H27"/>
    <mergeCell ref="D28:H29"/>
    <mergeCell ref="D30:H31"/>
    <mergeCell ref="D32:H33"/>
    <mergeCell ref="D34:H35"/>
  </mergeCells>
  <conditionalFormatting sqref="C7:C15">
    <cfRule type="dataBar" priority="1">
      <dataBar>
        <cfvo type="min"/>
        <cfvo type="max"/>
        <color rgb="FF17706E"/>
      </dataBar>
      <extLst>
        <ext xmlns:x14="http://schemas.microsoft.com/office/spreadsheetml/2009/9/main" uri="{B025F937-C7B1-47D3-B67F-A62EFF666E3E}">
          <x14:id/>
        </ext>
      </extLst>
    </cfRule>
  </conditionalFormatting>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7706E"/>
  </sheetPr>
  <dimension ref="A1:S32"/>
  <sheetViews>
    <sheetView workbookViewId="0" showGridLines="0">
      <pane xSplit="2" ySplit="16" topLeftCell="C17" activePane="bottomRight" state="frozen"/>
      <selection pane="bottomRight"/>
    </sheetView>
  </sheetViews>
  <sheetFormatPr defaultRowHeight="15" outlineLevelRow="0" outlineLevelCol="0" x14ac:dyDescent="55"/>
  <cols>
    <col min="1" max="1" width="7" customWidth="1"/>
    <col min="2" max="2" width="30" customWidth="1"/>
    <col min="3" max="9" width="13" customWidth="1"/>
    <col min="10" max="17" width="11" customWidth="1"/>
    <col min="18" max="18" width="10" customWidth="1"/>
    <col min="19" max="19" width="7" customWidth="1"/>
  </cols>
  <sheetData>
    <row r="1" ht="28" customHeight="1" spans="1:1" x14ac:dyDescent="0.25">
      <c r="A1" s="1" t="s">
        <v>58</v>
      </c>
    </row>
    <row r="2" spans="1:1" x14ac:dyDescent="0.25">
      <c r="A2" s="2" t="s">
        <v>59</v>
      </c>
    </row>
    <row r="4" ht="20" customHeight="1" spans="1:1" x14ac:dyDescent="0.25">
      <c r="A4" s="4" t="s">
        <v>60</v>
      </c>
    </row>
    <row r="5" ht="34" customHeight="1" spans="1:4" x14ac:dyDescent="0.25">
      <c r="A5" s="19" t="s">
        <v>61</v>
      </c>
      <c r="B5" s="19" t="s">
        <v>62</v>
      </c>
      <c r="C5" s="19" t="s">
        <v>63</v>
      </c>
      <c r="D5" s="19" t="s">
        <v>64</v>
      </c>
    </row>
    <row r="6" spans="1:4" x14ac:dyDescent="0.25">
      <c r="A6" s="9">
        <v>1</v>
      </c>
      <c r="B6" s="7" t="s">
        <v>65</v>
      </c>
      <c r="C6" s="20">
        <v>0.333</v>
      </c>
      <c r="D6" s="7" t="s">
        <v>66</v>
      </c>
    </row>
    <row r="7" spans="1:4" x14ac:dyDescent="0.25">
      <c r="A7" s="9">
        <v>2</v>
      </c>
      <c r="B7" s="7" t="s">
        <v>67</v>
      </c>
      <c r="C7" s="20">
        <v>0.233</v>
      </c>
      <c r="D7" s="7" t="s">
        <v>68</v>
      </c>
    </row>
    <row r="8" spans="1:4" x14ac:dyDescent="0.25">
      <c r="A8" s="9">
        <v>3</v>
      </c>
      <c r="B8" s="7" t="s">
        <v>69</v>
      </c>
      <c r="C8" s="20">
        <v>0.167</v>
      </c>
      <c r="D8" s="7" t="s">
        <v>68</v>
      </c>
    </row>
    <row r="9" spans="1:4" x14ac:dyDescent="0.25">
      <c r="A9" s="9">
        <v>4</v>
      </c>
      <c r="B9" s="7" t="s">
        <v>70</v>
      </c>
      <c r="C9" s="20">
        <v>0.117</v>
      </c>
      <c r="D9" s="7" t="s">
        <v>66</v>
      </c>
    </row>
    <row r="10" spans="1:4" x14ac:dyDescent="0.25">
      <c r="A10" s="9">
        <v>5</v>
      </c>
      <c r="B10" s="7" t="s">
        <v>71</v>
      </c>
      <c r="C10" s="20">
        <v>0.067</v>
      </c>
      <c r="D10" s="7" t="s">
        <v>68</v>
      </c>
    </row>
    <row r="11" spans="1:4" x14ac:dyDescent="0.25">
      <c r="A11" s="9">
        <v>6</v>
      </c>
      <c r="B11" s="7" t="s">
        <v>72</v>
      </c>
      <c r="C11" s="20">
        <v>0.05</v>
      </c>
      <c r="D11" s="7" t="s">
        <v>68</v>
      </c>
    </row>
    <row r="12" spans="1:4" x14ac:dyDescent="0.25">
      <c r="A12" s="9">
        <v>7</v>
      </c>
      <c r="B12" s="7" t="s">
        <v>73</v>
      </c>
      <c r="C12" s="20">
        <v>0.033</v>
      </c>
      <c r="D12" s="7" t="s">
        <v>66</v>
      </c>
    </row>
    <row r="13" spans="1:4" x14ac:dyDescent="0.25">
      <c r="A13" s="9"/>
      <c r="B13" s="21" t="s">
        <v>74</v>
      </c>
      <c r="C13" s="22">
        <f>SUM(C6:C12)</f>
      </c>
      <c r="D13" s="23" t="s">
        <v>75</v>
      </c>
    </row>
    <row r="15" ht="20" customHeight="1" spans="1:1" x14ac:dyDescent="0.25">
      <c r="A15" s="4" t="s">
        <v>76</v>
      </c>
    </row>
    <row r="16" ht="34" customHeight="1" spans="1:19" x14ac:dyDescent="0.25">
      <c r="A16" s="5" t="s">
        <v>77</v>
      </c>
      <c r="B16" s="5" t="s">
        <v>5</v>
      </c>
      <c r="C16" s="5" t="s">
        <v>65</v>
      </c>
      <c r="D16" s="5" t="s">
        <v>67</v>
      </c>
      <c r="E16" s="5" t="s">
        <v>69</v>
      </c>
      <c r="F16" s="5" t="s">
        <v>70</v>
      </c>
      <c r="G16" s="5" t="s">
        <v>71</v>
      </c>
      <c r="H16" s="5" t="s">
        <v>72</v>
      </c>
      <c r="I16" s="5" t="s">
        <v>73</v>
      </c>
      <c r="J16" s="5" t="s">
        <v>78</v>
      </c>
      <c r="K16" s="5" t="s">
        <v>79</v>
      </c>
      <c r="L16" s="5" t="s">
        <v>80</v>
      </c>
      <c r="M16" s="5" t="s">
        <v>81</v>
      </c>
      <c r="N16" s="5" t="s">
        <v>82</v>
      </c>
      <c r="O16" s="5" t="s">
        <v>83</v>
      </c>
      <c r="P16" s="5" t="s">
        <v>84</v>
      </c>
      <c r="Q16" s="5" t="s">
        <v>85</v>
      </c>
      <c r="R16" s="5" t="s">
        <v>6</v>
      </c>
      <c r="S16" s="5" t="s">
        <v>4</v>
      </c>
    </row>
    <row r="17" spans="1:19" x14ac:dyDescent="0.25">
      <c r="A17" s="6" t="s">
        <v>86</v>
      </c>
      <c r="B17" s="7" t="s">
        <v>28</v>
      </c>
      <c r="C17" s="24">
        <v>387500</v>
      </c>
      <c r="D17" s="25">
        <v>1</v>
      </c>
      <c r="E17" s="26">
        <v>50</v>
      </c>
      <c r="F17" s="25">
        <v>363</v>
      </c>
      <c r="G17" s="25">
        <v>8.8</v>
      </c>
      <c r="H17" s="25">
        <v>1</v>
      </c>
      <c r="I17" s="24">
        <v>798</v>
      </c>
      <c r="J17" s="27">
        <f>IFERROR(ROUND(10*($C$28-C17)/($C$28-$C$27),2),10)</f>
      </c>
      <c r="K17" s="27">
        <f>IFERROR(ROUND(10*(D17-$D$27)/($D$28-$D$27),2),10)</f>
      </c>
      <c r="L17" s="27">
        <f>IFERROR(ROUND(10*(E17-$E$27)/($E$28-$E$27),2),10)</f>
      </c>
      <c r="M17" s="27">
        <f>IFERROR(ROUND(10*($F$28-F17)/($F$28-$F$27),2),10)</f>
      </c>
      <c r="N17" s="27">
        <f>IFERROR(ROUND(10*(G17-$G$27)/($G$28-$G$27),2),10)</f>
      </c>
      <c r="O17" s="27">
        <f>IFERROR(ROUND(10*(H17-$H$27)/($H$28-$H$27),2),10)</f>
      </c>
      <c r="P17" s="27">
        <f>IFERROR(ROUND(10*($I$28-I17)/($I$28-$I$27),2),10)</f>
      </c>
      <c r="Q17" s="27">
        <f>ROUND(J17*$C$6+K17*$C$7+L17*$C$8+M17*$C$9+N17*$C$10+O17*$C$11+P17*$C$12,2)</f>
      </c>
      <c r="R17" s="8">
        <f>ROUND(Q17*10,1)</f>
      </c>
      <c r="S17" s="6">
        <f>RANK(Q17,$Q$17:$Q$25)+COUNTIF($Q$17:Q17,Q17)-1</f>
      </c>
    </row>
    <row r="18" spans="1:19" x14ac:dyDescent="0.25">
      <c r="A18" s="11" t="s">
        <v>87</v>
      </c>
      <c r="B18" s="12" t="s">
        <v>18</v>
      </c>
      <c r="C18" s="28">
        <v>472500</v>
      </c>
      <c r="D18" s="29">
        <v>2</v>
      </c>
      <c r="E18" s="15">
        <v>65</v>
      </c>
      <c r="F18" s="29">
        <v>488</v>
      </c>
      <c r="G18" s="29">
        <v>7.5</v>
      </c>
      <c r="H18" s="29">
        <v>1</v>
      </c>
      <c r="I18" s="28">
        <v>1130</v>
      </c>
      <c r="J18" s="30">
        <f>IFERROR(ROUND(10*($C$28-C18)/($C$28-$C$27),2),10)</f>
      </c>
      <c r="K18" s="30">
        <f>IFERROR(ROUND(10*(D18-$D$27)/($D$28-$D$27),2),10)</f>
      </c>
      <c r="L18" s="30">
        <f>IFERROR(ROUND(10*(E18-$E$27)/($E$28-$E$27),2),10)</f>
      </c>
      <c r="M18" s="30">
        <f>IFERROR(ROUND(10*($F$28-F18)/($F$28-$F$27),2),10)</f>
      </c>
      <c r="N18" s="30">
        <f>IFERROR(ROUND(10*(G18-$G$27)/($G$28-$G$27),2),10)</f>
      </c>
      <c r="O18" s="30">
        <f>IFERROR(ROUND(10*(H18-$H$27)/($H$28-$H$27),2),10)</f>
      </c>
      <c r="P18" s="30">
        <f>IFERROR(ROUND(10*($I$28-I18)/($I$28-$I$27),2),10)</f>
      </c>
      <c r="Q18" s="30">
        <f>ROUND(J18*$C$6+K18*$C$7+L18*$C$8+M18*$C$9+N18*$C$10+O18*$C$11+P18*$C$12,2)</f>
      </c>
      <c r="R18" s="13">
        <f>ROUND(Q18*10,1)</f>
      </c>
      <c r="S18" s="11">
        <f>RANK(Q18,$Q$17:$Q$25)+COUNTIF($Q$17:Q18,Q18)-1</f>
      </c>
    </row>
    <row r="19" spans="1:19" x14ac:dyDescent="0.25">
      <c r="A19" s="6" t="s">
        <v>88</v>
      </c>
      <c r="B19" s="7" t="s">
        <v>12</v>
      </c>
      <c r="C19" s="24">
        <v>435000</v>
      </c>
      <c r="D19" s="25">
        <v>2</v>
      </c>
      <c r="E19" s="26">
        <v>65</v>
      </c>
      <c r="F19" s="25">
        <v>488</v>
      </c>
      <c r="G19" s="25">
        <v>7.5</v>
      </c>
      <c r="H19" s="25">
        <v>1</v>
      </c>
      <c r="I19" s="24">
        <v>1130</v>
      </c>
      <c r="J19" s="27">
        <f>IFERROR(ROUND(10*($C$28-C19)/($C$28-$C$27),2),10)</f>
      </c>
      <c r="K19" s="27">
        <f>IFERROR(ROUND(10*(D19-$D$27)/($D$28-$D$27),2),10)</f>
      </c>
      <c r="L19" s="27">
        <f>IFERROR(ROUND(10*(E19-$E$27)/($E$28-$E$27),2),10)</f>
      </c>
      <c r="M19" s="27">
        <f>IFERROR(ROUND(10*($F$28-F19)/($F$28-$F$27),2),10)</f>
      </c>
      <c r="N19" s="27">
        <f>IFERROR(ROUND(10*(G19-$G$27)/($G$28-$G$27),2),10)</f>
      </c>
      <c r="O19" s="27">
        <f>IFERROR(ROUND(10*(H19-$H$27)/($H$28-$H$27),2),10)</f>
      </c>
      <c r="P19" s="27">
        <f>IFERROR(ROUND(10*($I$28-I19)/($I$28-$I$27),2),10)</f>
      </c>
      <c r="Q19" s="27">
        <f>ROUND(J19*$C$6+K19*$C$7+L19*$C$8+M19*$C$9+N19*$C$10+O19*$C$11+P19*$C$12,2)</f>
      </c>
      <c r="R19" s="8">
        <f>ROUND(Q19*10,1)</f>
      </c>
      <c r="S19" s="6">
        <f>RANK(Q19,$Q$17:$Q$25)+COUNTIF($Q$17:Q19,Q19)-1</f>
      </c>
    </row>
    <row r="20" spans="1:19" x14ac:dyDescent="0.25">
      <c r="A20" s="11" t="s">
        <v>89</v>
      </c>
      <c r="B20" s="12" t="s">
        <v>15</v>
      </c>
      <c r="C20" s="28">
        <v>457500</v>
      </c>
      <c r="D20" s="29">
        <v>2</v>
      </c>
      <c r="E20" s="15">
        <v>65</v>
      </c>
      <c r="F20" s="29">
        <v>427</v>
      </c>
      <c r="G20" s="29">
        <v>7.5</v>
      </c>
      <c r="H20" s="29">
        <v>1</v>
      </c>
      <c r="I20" s="28">
        <v>1130</v>
      </c>
      <c r="J20" s="30">
        <f>IFERROR(ROUND(10*($C$28-C20)/($C$28-$C$27),2),10)</f>
      </c>
      <c r="K20" s="30">
        <f>IFERROR(ROUND(10*(D20-$D$27)/($D$28-$D$27),2),10)</f>
      </c>
      <c r="L20" s="30">
        <f>IFERROR(ROUND(10*(E20-$E$27)/($E$28-$E$27),2),10)</f>
      </c>
      <c r="M20" s="30">
        <f>IFERROR(ROUND(10*($F$28-F20)/($F$28-$F$27),2),10)</f>
      </c>
      <c r="N20" s="30">
        <f>IFERROR(ROUND(10*(G20-$G$27)/($G$28-$G$27),2),10)</f>
      </c>
      <c r="O20" s="30">
        <f>IFERROR(ROUND(10*(H20-$H$27)/($H$28-$H$27),2),10)</f>
      </c>
      <c r="P20" s="30">
        <f>IFERROR(ROUND(10*($I$28-I20)/($I$28-$I$27),2),10)</f>
      </c>
      <c r="Q20" s="30">
        <f>ROUND(J20*$C$6+K20*$C$7+L20*$C$8+M20*$C$9+N20*$C$10+O20*$C$11+P20*$C$12,2)</f>
      </c>
      <c r="R20" s="13">
        <f>ROUND(Q20*10,1)</f>
      </c>
      <c r="S20" s="11">
        <f>RANK(Q20,$Q$17:$Q$25)+COUNTIF($Q$17:Q20,Q20)-1</f>
      </c>
    </row>
    <row r="21" spans="1:19" x14ac:dyDescent="0.25">
      <c r="A21" s="6" t="s">
        <v>90</v>
      </c>
      <c r="B21" s="7" t="s">
        <v>26</v>
      </c>
      <c r="C21" s="24">
        <v>517500</v>
      </c>
      <c r="D21" s="25">
        <v>2</v>
      </c>
      <c r="E21" s="26">
        <v>65</v>
      </c>
      <c r="F21" s="25">
        <v>488</v>
      </c>
      <c r="G21" s="25">
        <v>7.5</v>
      </c>
      <c r="H21" s="25">
        <v>2</v>
      </c>
      <c r="I21" s="31">
        <v>1250</v>
      </c>
      <c r="J21" s="27">
        <f>IFERROR(ROUND(10*($C$28-C21)/($C$28-$C$27),2),10)</f>
      </c>
      <c r="K21" s="27">
        <f>IFERROR(ROUND(10*(D21-$D$27)/($D$28-$D$27),2),10)</f>
      </c>
      <c r="L21" s="27">
        <f>IFERROR(ROUND(10*(E21-$E$27)/($E$28-$E$27),2),10)</f>
      </c>
      <c r="M21" s="27">
        <f>IFERROR(ROUND(10*($F$28-F21)/($F$28-$F$27),2),10)</f>
      </c>
      <c r="N21" s="27">
        <f>IFERROR(ROUND(10*(G21-$G$27)/($G$28-$G$27),2),10)</f>
      </c>
      <c r="O21" s="27">
        <f>IFERROR(ROUND(10*(H21-$H$27)/($H$28-$H$27),2),10)</f>
      </c>
      <c r="P21" s="27">
        <f>IFERROR(ROUND(10*($I$28-I21)/($I$28-$I$27),2),10)</f>
      </c>
      <c r="Q21" s="27">
        <f>ROUND(J21*$C$6+K21*$C$7+L21*$C$8+M21*$C$9+N21*$C$10+O21*$C$11+P21*$C$12,2)</f>
      </c>
      <c r="R21" s="8">
        <f>ROUND(Q21*10,1)</f>
      </c>
      <c r="S21" s="6">
        <f>RANK(Q21,$Q$17:$Q$25)+COUNTIF($Q$17:Q21,Q21)-1</f>
      </c>
    </row>
    <row r="22" spans="1:19" x14ac:dyDescent="0.25">
      <c r="A22" s="11" t="s">
        <v>91</v>
      </c>
      <c r="B22" s="12" t="s">
        <v>23</v>
      </c>
      <c r="C22" s="28">
        <v>400000</v>
      </c>
      <c r="D22" s="29">
        <v>1</v>
      </c>
      <c r="E22" s="29">
        <v>62.2</v>
      </c>
      <c r="F22" s="29">
        <v>353</v>
      </c>
      <c r="G22" s="29">
        <v>8.8</v>
      </c>
      <c r="H22" s="29">
        <v>1</v>
      </c>
      <c r="I22" s="28">
        <v>798</v>
      </c>
      <c r="J22" s="30">
        <f>IFERROR(ROUND(10*($C$28-C22)/($C$28-$C$27),2),10)</f>
      </c>
      <c r="K22" s="30">
        <f>IFERROR(ROUND(10*(D22-$D$27)/($D$28-$D$27),2),10)</f>
      </c>
      <c r="L22" s="30">
        <f>IFERROR(ROUND(10*(E22-$E$27)/($E$28-$E$27),2),10)</f>
      </c>
      <c r="M22" s="30">
        <f>IFERROR(ROUND(10*($F$28-F22)/($F$28-$F$27),2),10)</f>
      </c>
      <c r="N22" s="30">
        <f>IFERROR(ROUND(10*(G22-$G$27)/($G$28-$G$27),2),10)</f>
      </c>
      <c r="O22" s="30">
        <f>IFERROR(ROUND(10*(H22-$H$27)/($H$28-$H$27),2),10)</f>
      </c>
      <c r="P22" s="30">
        <f>IFERROR(ROUND(10*($I$28-I22)/($I$28-$I$27),2),10)</f>
      </c>
      <c r="Q22" s="30">
        <f>ROUND(J22*$C$6+K22*$C$7+L22*$C$8+M22*$C$9+N22*$C$10+O22*$C$11+P22*$C$12,2)</f>
      </c>
      <c r="R22" s="13">
        <f>ROUND(Q22*10,1)</f>
      </c>
      <c r="S22" s="11">
        <f>RANK(Q22,$Q$17:$Q$25)+COUNTIF($Q$17:Q22,Q22)-1</f>
      </c>
    </row>
    <row r="23" spans="1:19" x14ac:dyDescent="0.25">
      <c r="A23" s="6" t="s">
        <v>92</v>
      </c>
      <c r="B23" s="7" t="s">
        <v>34</v>
      </c>
      <c r="C23" s="24">
        <v>390000</v>
      </c>
      <c r="D23" s="25">
        <v>1</v>
      </c>
      <c r="E23" s="26">
        <v>50</v>
      </c>
      <c r="F23" s="25">
        <v>540</v>
      </c>
      <c r="G23" s="25">
        <v>6.2</v>
      </c>
      <c r="H23" s="25">
        <v>0</v>
      </c>
      <c r="I23" s="31">
        <v>850</v>
      </c>
      <c r="J23" s="27">
        <f>IFERROR(ROUND(10*($C$28-C23)/($C$28-$C$27),2),10)</f>
      </c>
      <c r="K23" s="27">
        <f>IFERROR(ROUND(10*(D23-$D$27)/($D$28-$D$27),2),10)</f>
      </c>
      <c r="L23" s="27">
        <f>IFERROR(ROUND(10*(E23-$E$27)/($E$28-$E$27),2),10)</f>
      </c>
      <c r="M23" s="27">
        <f>IFERROR(ROUND(10*($F$28-F23)/($F$28-$F$27),2),10)</f>
      </c>
      <c r="N23" s="27">
        <f>IFERROR(ROUND(10*(G23-$G$27)/($G$28-$G$27),2),10)</f>
      </c>
      <c r="O23" s="27">
        <f>IFERROR(ROUND(10*(H23-$H$27)/($H$28-$H$27),2),10)</f>
      </c>
      <c r="P23" s="27">
        <f>IFERROR(ROUND(10*($I$28-I23)/($I$28-$I$27),2),10)</f>
      </c>
      <c r="Q23" s="27">
        <f>ROUND(J23*$C$6+K23*$C$7+L23*$C$8+M23*$C$9+N23*$C$10+O23*$C$11+P23*$C$12,2)</f>
      </c>
      <c r="R23" s="8">
        <f>ROUND(Q23*10,1)</f>
      </c>
      <c r="S23" s="6">
        <f>RANK(Q23,$Q$17:$Q$25)+COUNTIF($Q$17:Q23,Q23)-1</f>
      </c>
    </row>
    <row r="24" spans="1:19" x14ac:dyDescent="0.25">
      <c r="A24" s="11" t="s">
        <v>93</v>
      </c>
      <c r="B24" s="12" t="s">
        <v>31</v>
      </c>
      <c r="C24" s="28">
        <v>390000</v>
      </c>
      <c r="D24" s="29">
        <v>1</v>
      </c>
      <c r="E24" s="29">
        <v>43</v>
      </c>
      <c r="F24" s="29">
        <v>66</v>
      </c>
      <c r="G24" s="29">
        <v>8.8</v>
      </c>
      <c r="H24" s="29">
        <v>1</v>
      </c>
      <c r="I24" s="28">
        <v>1475.15</v>
      </c>
      <c r="J24" s="30">
        <f>IFERROR(ROUND(10*($C$28-C24)/($C$28-$C$27),2),10)</f>
      </c>
      <c r="K24" s="30">
        <f>IFERROR(ROUND(10*(D24-$D$27)/($D$28-$D$27),2),10)</f>
      </c>
      <c r="L24" s="30">
        <f>IFERROR(ROUND(10*(E24-$E$27)/($E$28-$E$27),2),10)</f>
      </c>
      <c r="M24" s="30">
        <f>IFERROR(ROUND(10*($F$28-F24)/($F$28-$F$27),2),10)</f>
      </c>
      <c r="N24" s="30">
        <f>IFERROR(ROUND(10*(G24-$G$27)/($G$28-$G$27),2),10)</f>
      </c>
      <c r="O24" s="30">
        <f>IFERROR(ROUND(10*(H24-$H$27)/($H$28-$H$27),2),10)</f>
      </c>
      <c r="P24" s="30">
        <f>IFERROR(ROUND(10*($I$28-I24)/($I$28-$I$27),2),10)</f>
      </c>
      <c r="Q24" s="30">
        <f>ROUND(J24*$C$6+K24*$C$7+L24*$C$8+M24*$C$9+N24*$C$10+O24*$C$11+P24*$C$12,2)</f>
      </c>
      <c r="R24" s="13">
        <f>ROUND(Q24*10,1)</f>
      </c>
      <c r="S24" s="11">
        <f>RANK(Q24,$Q$17:$Q$25)+COUNTIF($Q$17:Q24,Q24)-1</f>
      </c>
    </row>
    <row r="25" spans="1:19" x14ac:dyDescent="0.25">
      <c r="A25" s="6" t="s">
        <v>94</v>
      </c>
      <c r="B25" s="7" t="s">
        <v>20</v>
      </c>
      <c r="C25" s="24">
        <v>360000</v>
      </c>
      <c r="D25" s="25">
        <v>1</v>
      </c>
      <c r="E25" s="26">
        <v>55</v>
      </c>
      <c r="F25" s="25">
        <v>187</v>
      </c>
      <c r="G25" s="25">
        <v>1.2</v>
      </c>
      <c r="H25" s="25">
        <v>1</v>
      </c>
      <c r="I25" s="24">
        <v>811.5</v>
      </c>
      <c r="J25" s="27">
        <f>IFERROR(ROUND(10*($C$28-C25)/($C$28-$C$27),2),10)</f>
      </c>
      <c r="K25" s="27">
        <f>IFERROR(ROUND(10*(D25-$D$27)/($D$28-$D$27),2),10)</f>
      </c>
      <c r="L25" s="27">
        <f>IFERROR(ROUND(10*(E25-$E$27)/($E$28-$E$27),2),10)</f>
      </c>
      <c r="M25" s="27">
        <f>IFERROR(ROUND(10*($F$28-F25)/($F$28-$F$27),2),10)</f>
      </c>
      <c r="N25" s="27">
        <f>IFERROR(ROUND(10*(G25-$G$27)/($G$28-$G$27),2),10)</f>
      </c>
      <c r="O25" s="27">
        <f>IFERROR(ROUND(10*(H25-$H$27)/($H$28-$H$27),2),10)</f>
      </c>
      <c r="P25" s="27">
        <f>IFERROR(ROUND(10*($I$28-I25)/($I$28-$I$27),2),10)</f>
      </c>
      <c r="Q25" s="27">
        <f>ROUND(J25*$C$6+K25*$C$7+L25*$C$8+M25*$C$9+N25*$C$10+O25*$C$11+P25*$C$12,2)</f>
      </c>
      <c r="R25" s="8">
        <f>ROUND(Q25*10,1)</f>
      </c>
      <c r="S25" s="6">
        <f>RANK(Q25,$Q$17:$Q$25)+COUNTIF($Q$17:Q25,Q25)-1</f>
      </c>
    </row>
    <row r="27" spans="2:9" x14ac:dyDescent="0.25">
      <c r="B27" s="32" t="s">
        <v>95</v>
      </c>
      <c r="C27" s="32">
        <f>MIN(C17:C25)</f>
      </c>
      <c r="D27" s="32">
        <f>MIN(D17:D25)</f>
      </c>
      <c r="E27" s="32">
        <f>MIN(E17:E25)</f>
      </c>
      <c r="F27" s="32">
        <f>MIN(F17:F25)</f>
      </c>
      <c r="G27" s="32">
        <f>MIN(G17:G25)</f>
      </c>
      <c r="H27" s="32">
        <f>MIN(H17:H25)</f>
      </c>
      <c r="I27" s="32">
        <f>MIN(I17:I25)</f>
      </c>
    </row>
    <row r="28" spans="2:9" x14ac:dyDescent="0.25">
      <c r="B28" s="32" t="s">
        <v>96</v>
      </c>
      <c r="C28" s="32">
        <f>MAX(C17:C25)</f>
      </c>
      <c r="D28" s="32">
        <f>MAX(D17:D25)</f>
      </c>
      <c r="E28" s="32">
        <f>MAX(E17:E25)</f>
      </c>
      <c r="F28" s="32">
        <f>MAX(F17:F25)</f>
      </c>
      <c r="G28" s="32">
        <f>MAX(G17:G25)</f>
      </c>
      <c r="H28" s="32">
        <f>MAX(H17:H25)</f>
      </c>
      <c r="I28" s="32">
        <f>MAX(I17:I25)</f>
      </c>
    </row>
    <row r="30" spans="1:12" x14ac:dyDescent="0.25">
      <c r="A30" s="33" t="s">
        <v>97</v>
      </c>
      <c r="B30" s="33"/>
      <c r="C30" s="33"/>
      <c r="D30" s="33"/>
      <c r="E30" s="33"/>
      <c r="F30" s="33"/>
      <c r="G30" s="33"/>
      <c r="H30" s="33"/>
      <c r="I30" s="33"/>
      <c r="J30" s="33"/>
      <c r="K30" s="33"/>
      <c r="L30" s="33"/>
    </row>
    <row r="31" spans="1:12" x14ac:dyDescent="0.25">
      <c r="A31" s="33"/>
      <c r="B31" s="33"/>
      <c r="C31" s="33"/>
      <c r="D31" s="33"/>
      <c r="E31" s="33"/>
      <c r="F31" s="33"/>
      <c r="G31" s="33"/>
      <c r="H31" s="33"/>
      <c r="I31" s="33"/>
      <c r="J31" s="33"/>
      <c r="K31" s="33"/>
      <c r="L31" s="33"/>
    </row>
    <row r="32" spans="1:12" x14ac:dyDescent="0.25">
      <c r="A32" s="33"/>
      <c r="B32" s="33"/>
      <c r="C32" s="33"/>
      <c r="D32" s="33"/>
      <c r="E32" s="33"/>
      <c r="F32" s="33"/>
      <c r="G32" s="33"/>
      <c r="H32" s="33"/>
      <c r="I32" s="33"/>
      <c r="J32" s="33"/>
      <c r="K32" s="33"/>
      <c r="L32" s="33"/>
    </row>
  </sheetData>
  <autoFilter ref="A16:S25"/>
  <mergeCells count="1">
    <mergeCell ref="A30:L32"/>
  </mergeCells>
  <conditionalFormatting sqref="J17:P25">
    <cfRule type="colorScale" priority="1">
      <colorScale>
        <cfvo type="min"/>
        <cfvo type="percentile" val="50"/>
        <cfvo type="max"/>
        <color rgb="FFF8696B"/>
        <color rgb="FFFFEB84"/>
        <color rgb="FF63BE7B"/>
      </colorScale>
    </cfRule>
  </conditionalFormatting>
  <conditionalFormatting sqref="R17:R25">
    <cfRule type="colorScale" priority="1">
      <colorScale>
        <cfvo type="min"/>
        <cfvo type="percentile" val="50"/>
        <cfvo type="max"/>
        <color rgb="FFF8696B"/>
        <color rgb="FFFFEB84"/>
        <color rgb="FF63BE7B"/>
      </colorScale>
    </cfRule>
  </conditionalFormatting>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7706E"/>
  </sheetPr>
  <dimension ref="A1:AI17"/>
  <sheetViews>
    <sheetView workbookViewId="0" showGridLines="0">
      <pane xSplit="4" ySplit="4" topLeftCell="E5" activePane="bottomRight" state="frozen"/>
      <selection pane="bottomRight"/>
    </sheetView>
  </sheetViews>
  <sheetFormatPr defaultRowHeight="15" outlineLevelRow="0" outlineLevelCol="0" x14ac:dyDescent="55"/>
  <cols>
    <col min="1" max="2" width="8" customWidth="1"/>
    <col min="3" max="3" width="13" customWidth="1"/>
    <col min="4" max="4" width="30" customWidth="1"/>
    <col min="5" max="5" width="11" customWidth="1"/>
    <col min="6" max="6" width="8" customWidth="1"/>
    <col min="8" max="9" width="14" customWidth="1"/>
    <col min="10" max="10" width="12" customWidth="1"/>
    <col min="11" max="11" width="13" customWidth="1"/>
    <col min="12" max="12" width="17" customWidth="1"/>
    <col min="13" max="15" width="8" customWidth="1"/>
    <col min="16" max="16" width="12" customWidth="1"/>
    <col min="17" max="17" width="14" customWidth="1"/>
    <col min="18" max="19" width="16" customWidth="1"/>
    <col min="20" max="20" width="17" customWidth="1"/>
    <col min="21" max="21" width="16" customWidth="1"/>
    <col min="22" max="22" width="48" customWidth="1"/>
    <col min="23" max="26" width="16" customWidth="1"/>
    <col min="27" max="27" width="10" customWidth="1"/>
    <col min="28" max="28" width="8" customWidth="1"/>
    <col min="30" max="30" width="48" customWidth="1"/>
    <col min="31" max="31" width="8" customWidth="1"/>
    <col min="34" max="34" width="16" customWidth="1"/>
    <col min="35" max="35" width="44" customWidth="1"/>
  </cols>
  <sheetData>
    <row r="1" ht="28" customHeight="1" spans="1:1" x14ac:dyDescent="0.25">
      <c r="A1" s="1" t="s">
        <v>98</v>
      </c>
    </row>
    <row r="2" spans="1:1" x14ac:dyDescent="0.25">
      <c r="A2" s="2" t="s">
        <v>99</v>
      </c>
    </row>
    <row r="4" ht="34" customHeight="1" spans="1:35" x14ac:dyDescent="0.25">
      <c r="A4" s="5" t="s">
        <v>77</v>
      </c>
      <c r="B4" s="5" t="s">
        <v>4</v>
      </c>
      <c r="C4" s="5" t="s">
        <v>6</v>
      </c>
      <c r="D4" s="5" t="s">
        <v>100</v>
      </c>
      <c r="E4" s="5" t="s">
        <v>101</v>
      </c>
      <c r="F4" s="5" t="s">
        <v>102</v>
      </c>
      <c r="G4" s="5" t="s">
        <v>103</v>
      </c>
      <c r="H4" s="5" t="s">
        <v>104</v>
      </c>
      <c r="I4" s="5" t="s">
        <v>7</v>
      </c>
      <c r="J4" s="5" t="s">
        <v>105</v>
      </c>
      <c r="K4" s="5" t="s">
        <v>106</v>
      </c>
      <c r="L4" s="5" t="s">
        <v>107</v>
      </c>
      <c r="M4" s="5" t="s">
        <v>8</v>
      </c>
      <c r="N4" s="5" t="s">
        <v>108</v>
      </c>
      <c r="O4" s="5" t="s">
        <v>9</v>
      </c>
      <c r="P4" s="5" t="s">
        <v>10</v>
      </c>
      <c r="Q4" s="5" t="s">
        <v>109</v>
      </c>
      <c r="R4" s="5" t="s">
        <v>110</v>
      </c>
      <c r="S4" s="5" t="s">
        <v>111</v>
      </c>
      <c r="T4" s="5" t="s">
        <v>112</v>
      </c>
      <c r="U4" s="5" t="s">
        <v>113</v>
      </c>
      <c r="V4" s="5" t="s">
        <v>114</v>
      </c>
      <c r="W4" s="5" t="s">
        <v>115</v>
      </c>
      <c r="X4" s="5" t="s">
        <v>116</v>
      </c>
      <c r="Y4" s="5" t="s">
        <v>117</v>
      </c>
      <c r="Z4" s="5" t="s">
        <v>118</v>
      </c>
      <c r="AA4" s="5" t="s">
        <v>119</v>
      </c>
      <c r="AB4" s="5" t="s">
        <v>120</v>
      </c>
      <c r="AC4" s="5" t="s">
        <v>121</v>
      </c>
      <c r="AD4" s="5" t="s">
        <v>122</v>
      </c>
      <c r="AE4" s="5" t="s">
        <v>123</v>
      </c>
      <c r="AF4" s="5" t="s">
        <v>124</v>
      </c>
      <c r="AG4" s="5" t="s">
        <v>125</v>
      </c>
      <c r="AH4" s="5" t="s">
        <v>126</v>
      </c>
      <c r="AI4" s="5" t="s">
        <v>127</v>
      </c>
    </row>
    <row r="5" spans="1:35" x14ac:dyDescent="0.25">
      <c r="A5" s="6" t="s">
        <v>86</v>
      </c>
      <c r="B5" s="6">
        <f>Scoring!S17</f>
      </c>
      <c r="C5" s="8">
        <f>Scoring!R17</f>
      </c>
      <c r="D5" s="7" t="s">
        <v>28</v>
      </c>
      <c r="E5" s="7" t="s">
        <v>128</v>
      </c>
      <c r="F5" s="7" t="s">
        <v>129</v>
      </c>
      <c r="G5" s="7" t="s">
        <v>130</v>
      </c>
      <c r="H5" s="7" t="s">
        <v>131</v>
      </c>
      <c r="I5" s="7" t="s">
        <v>29</v>
      </c>
      <c r="J5" s="34">
        <v>375000</v>
      </c>
      <c r="K5" s="34">
        <v>400000</v>
      </c>
      <c r="L5" s="34">
        <v>387500</v>
      </c>
      <c r="M5" s="9">
        <v>1</v>
      </c>
      <c r="N5" s="9">
        <v>1</v>
      </c>
      <c r="O5" s="9">
        <v>1</v>
      </c>
      <c r="P5" s="10">
        <v>50</v>
      </c>
      <c r="Q5" s="9" t="s">
        <v>132</v>
      </c>
      <c r="R5" s="35">
        <v>363</v>
      </c>
      <c r="S5" s="36">
        <v>798</v>
      </c>
      <c r="T5" s="36">
        <v>3192</v>
      </c>
      <c r="U5" s="37">
        <v>1056</v>
      </c>
      <c r="V5" s="7" t="s">
        <v>133</v>
      </c>
      <c r="W5" s="9">
        <v>8.8</v>
      </c>
      <c r="X5" s="7" t="s">
        <v>134</v>
      </c>
      <c r="Y5" s="35">
        <v>457</v>
      </c>
      <c r="Z5" s="35">
        <v>1358</v>
      </c>
      <c r="AA5" s="35">
        <v>3900</v>
      </c>
      <c r="AB5" s="9" t="s">
        <v>135</v>
      </c>
      <c r="AC5" s="7" t="s">
        <v>136</v>
      </c>
      <c r="AD5" s="7" t="s">
        <v>137</v>
      </c>
      <c r="AE5" s="7" t="s">
        <v>138</v>
      </c>
      <c r="AF5" s="7" t="s">
        <v>139</v>
      </c>
      <c r="AG5" s="7" t="s">
        <v>140</v>
      </c>
      <c r="AH5" s="7"/>
      <c r="AI5" s="38" t="s">
        <v>141</v>
      </c>
    </row>
    <row r="6" spans="1:35" x14ac:dyDescent="0.25">
      <c r="A6" s="11" t="s">
        <v>87</v>
      </c>
      <c r="B6" s="11">
        <f>Scoring!S18</f>
      </c>
      <c r="C6" s="13">
        <f>Scoring!R18</f>
      </c>
      <c r="D6" s="12" t="s">
        <v>18</v>
      </c>
      <c r="E6" s="12" t="s">
        <v>142</v>
      </c>
      <c r="F6" s="12" t="s">
        <v>129</v>
      </c>
      <c r="G6" s="12" t="s">
        <v>143</v>
      </c>
      <c r="H6" s="12" t="s">
        <v>131</v>
      </c>
      <c r="I6" s="12" t="s">
        <v>19</v>
      </c>
      <c r="J6" s="39">
        <v>450000</v>
      </c>
      <c r="K6" s="39">
        <v>495000</v>
      </c>
      <c r="L6" s="39">
        <v>472500</v>
      </c>
      <c r="M6" s="14">
        <v>2</v>
      </c>
      <c r="N6" s="14">
        <v>1</v>
      </c>
      <c r="O6" s="14">
        <v>1</v>
      </c>
      <c r="P6" s="15">
        <v>65</v>
      </c>
      <c r="Q6" s="14" t="s">
        <v>132</v>
      </c>
      <c r="R6" s="40">
        <v>488</v>
      </c>
      <c r="S6" s="41">
        <v>1130</v>
      </c>
      <c r="T6" s="41">
        <v>4520</v>
      </c>
      <c r="U6" s="42">
        <v>1288</v>
      </c>
      <c r="V6" s="12" t="s">
        <v>144</v>
      </c>
      <c r="W6" s="14">
        <v>7.5</v>
      </c>
      <c r="X6" s="12" t="s">
        <v>145</v>
      </c>
      <c r="Y6" s="40">
        <v>537</v>
      </c>
      <c r="Z6" s="40">
        <v>1236</v>
      </c>
      <c r="AA6" s="40">
        <v>3800</v>
      </c>
      <c r="AB6" s="14" t="s">
        <v>146</v>
      </c>
      <c r="AC6" s="12" t="s">
        <v>147</v>
      </c>
      <c r="AD6" s="12" t="s">
        <v>148</v>
      </c>
      <c r="AE6" s="12" t="s">
        <v>149</v>
      </c>
      <c r="AF6" s="12" t="s">
        <v>150</v>
      </c>
      <c r="AG6" s="12" t="s">
        <v>151</v>
      </c>
      <c r="AH6" s="12" t="s">
        <v>152</v>
      </c>
      <c r="AI6" s="43" t="s">
        <v>153</v>
      </c>
    </row>
    <row r="7" spans="1:35" x14ac:dyDescent="0.25">
      <c r="A7" s="6" t="s">
        <v>88</v>
      </c>
      <c r="B7" s="6">
        <f>Scoring!S19</f>
      </c>
      <c r="C7" s="8">
        <f>Scoring!R19</f>
      </c>
      <c r="D7" s="7" t="s">
        <v>12</v>
      </c>
      <c r="E7" s="7" t="s">
        <v>142</v>
      </c>
      <c r="F7" s="7" t="s">
        <v>129</v>
      </c>
      <c r="G7" s="7" t="s">
        <v>143</v>
      </c>
      <c r="H7" s="7" t="s">
        <v>131</v>
      </c>
      <c r="I7" s="7" t="s">
        <v>13</v>
      </c>
      <c r="J7" s="34">
        <v>420000</v>
      </c>
      <c r="K7" s="34">
        <v>450000</v>
      </c>
      <c r="L7" s="34">
        <v>435000</v>
      </c>
      <c r="M7" s="9">
        <v>2</v>
      </c>
      <c r="N7" s="9">
        <v>1</v>
      </c>
      <c r="O7" s="9">
        <v>1</v>
      </c>
      <c r="P7" s="10">
        <v>65</v>
      </c>
      <c r="Q7" s="9" t="s">
        <v>132</v>
      </c>
      <c r="R7" s="35">
        <v>488</v>
      </c>
      <c r="S7" s="36">
        <v>1130</v>
      </c>
      <c r="T7" s="36">
        <v>4520</v>
      </c>
      <c r="U7" s="37">
        <v>1186</v>
      </c>
      <c r="V7" s="7" t="s">
        <v>144</v>
      </c>
      <c r="W7" s="9">
        <v>7.5</v>
      </c>
      <c r="X7" s="7" t="s">
        <v>145</v>
      </c>
      <c r="Y7" s="35">
        <v>537</v>
      </c>
      <c r="Z7" s="35">
        <v>1236</v>
      </c>
      <c r="AA7" s="35">
        <v>3800</v>
      </c>
      <c r="AB7" s="9" t="s">
        <v>154</v>
      </c>
      <c r="AC7" s="7"/>
      <c r="AD7" s="7" t="s">
        <v>155</v>
      </c>
      <c r="AE7" s="7" t="s">
        <v>156</v>
      </c>
      <c r="AF7" s="7" t="s">
        <v>157</v>
      </c>
      <c r="AG7" s="7"/>
      <c r="AH7" s="7"/>
      <c r="AI7" s="38" t="s">
        <v>158</v>
      </c>
    </row>
    <row r="8" spans="1:35" x14ac:dyDescent="0.25">
      <c r="A8" s="11" t="s">
        <v>89</v>
      </c>
      <c r="B8" s="11">
        <f>Scoring!S20</f>
      </c>
      <c r="C8" s="13">
        <f>Scoring!R20</f>
      </c>
      <c r="D8" s="12" t="s">
        <v>15</v>
      </c>
      <c r="E8" s="12" t="s">
        <v>142</v>
      </c>
      <c r="F8" s="12" t="s">
        <v>129</v>
      </c>
      <c r="G8" s="12" t="s">
        <v>143</v>
      </c>
      <c r="H8" s="12" t="s">
        <v>131</v>
      </c>
      <c r="I8" s="12" t="s">
        <v>16</v>
      </c>
      <c r="J8" s="39">
        <v>450000</v>
      </c>
      <c r="K8" s="39">
        <v>465000</v>
      </c>
      <c r="L8" s="39">
        <v>457500</v>
      </c>
      <c r="M8" s="14">
        <v>2</v>
      </c>
      <c r="N8" s="14">
        <v>1</v>
      </c>
      <c r="O8" s="14">
        <v>1</v>
      </c>
      <c r="P8" s="15">
        <v>65</v>
      </c>
      <c r="Q8" s="14" t="s">
        <v>132</v>
      </c>
      <c r="R8" s="40">
        <v>427</v>
      </c>
      <c r="S8" s="41">
        <v>1130</v>
      </c>
      <c r="T8" s="41">
        <v>4520</v>
      </c>
      <c r="U8" s="42">
        <v>1247</v>
      </c>
      <c r="V8" s="12" t="s">
        <v>144</v>
      </c>
      <c r="W8" s="14">
        <v>7.5</v>
      </c>
      <c r="X8" s="12" t="s">
        <v>145</v>
      </c>
      <c r="Y8" s="40">
        <v>551</v>
      </c>
      <c r="Z8" s="40">
        <v>1273</v>
      </c>
      <c r="AA8" s="40">
        <v>3900</v>
      </c>
      <c r="AB8" s="14" t="s">
        <v>159</v>
      </c>
      <c r="AC8" s="12" t="s">
        <v>160</v>
      </c>
      <c r="AD8" s="12" t="s">
        <v>161</v>
      </c>
      <c r="AE8" s="12" t="s">
        <v>162</v>
      </c>
      <c r="AF8" s="12" t="s">
        <v>163</v>
      </c>
      <c r="AG8" s="12"/>
      <c r="AH8" s="12"/>
      <c r="AI8" s="43" t="s">
        <v>164</v>
      </c>
    </row>
    <row r="9" spans="1:35" x14ac:dyDescent="0.25">
      <c r="A9" s="6" t="s">
        <v>90</v>
      </c>
      <c r="B9" s="6">
        <f>Scoring!S21</f>
      </c>
      <c r="C9" s="8">
        <f>Scoring!R21</f>
      </c>
      <c r="D9" s="7" t="s">
        <v>26</v>
      </c>
      <c r="E9" s="7" t="s">
        <v>142</v>
      </c>
      <c r="F9" s="7" t="s">
        <v>129</v>
      </c>
      <c r="G9" s="7" t="s">
        <v>165</v>
      </c>
      <c r="H9" s="7" t="s">
        <v>166</v>
      </c>
      <c r="I9" s="7" t="s">
        <v>27</v>
      </c>
      <c r="J9" s="34">
        <v>495000</v>
      </c>
      <c r="K9" s="34">
        <v>540000</v>
      </c>
      <c r="L9" s="34">
        <v>517500</v>
      </c>
      <c r="M9" s="9">
        <v>2</v>
      </c>
      <c r="N9" s="9">
        <v>1</v>
      </c>
      <c r="O9" s="9">
        <v>2</v>
      </c>
      <c r="P9" s="10">
        <v>65</v>
      </c>
      <c r="Q9" s="9" t="s">
        <v>132</v>
      </c>
      <c r="R9" s="35">
        <v>488</v>
      </c>
      <c r="S9" s="37">
        <v>1250</v>
      </c>
      <c r="T9" s="37">
        <v>5000</v>
      </c>
      <c r="U9" s="37">
        <v>1411</v>
      </c>
      <c r="V9" s="7" t="s">
        <v>167</v>
      </c>
      <c r="W9" s="9">
        <v>7.5</v>
      </c>
      <c r="X9" s="7" t="s">
        <v>145</v>
      </c>
      <c r="Y9" s="35">
        <v>537</v>
      </c>
      <c r="Z9" s="35">
        <v>1236</v>
      </c>
      <c r="AA9" s="35">
        <v>3800</v>
      </c>
      <c r="AB9" s="9" t="s">
        <v>168</v>
      </c>
      <c r="AC9" s="7"/>
      <c r="AD9" s="7" t="s">
        <v>169</v>
      </c>
      <c r="AE9" s="7" t="s">
        <v>170</v>
      </c>
      <c r="AF9" s="7" t="s">
        <v>171</v>
      </c>
      <c r="AG9" s="7"/>
      <c r="AH9" s="7" t="s">
        <v>172</v>
      </c>
      <c r="AI9" s="38" t="s">
        <v>173</v>
      </c>
    </row>
    <row r="10" spans="1:35" x14ac:dyDescent="0.25">
      <c r="A10" s="11" t="s">
        <v>91</v>
      </c>
      <c r="B10" s="11">
        <f>Scoring!S22</f>
      </c>
      <c r="C10" s="13">
        <f>Scoring!R22</f>
      </c>
      <c r="D10" s="12" t="s">
        <v>23</v>
      </c>
      <c r="E10" s="12" t="s">
        <v>174</v>
      </c>
      <c r="F10" s="12" t="s">
        <v>129</v>
      </c>
      <c r="G10" s="12" t="s">
        <v>143</v>
      </c>
      <c r="H10" s="12" t="s">
        <v>131</v>
      </c>
      <c r="I10" s="12" t="s">
        <v>24</v>
      </c>
      <c r="J10" s="39">
        <v>390000</v>
      </c>
      <c r="K10" s="39">
        <v>410000</v>
      </c>
      <c r="L10" s="39">
        <v>400000</v>
      </c>
      <c r="M10" s="14">
        <v>1</v>
      </c>
      <c r="N10" s="14">
        <v>1</v>
      </c>
      <c r="O10" s="14">
        <v>1</v>
      </c>
      <c r="P10" s="14">
        <v>62.2</v>
      </c>
      <c r="Q10" s="14" t="s">
        <v>125</v>
      </c>
      <c r="R10" s="40">
        <v>353</v>
      </c>
      <c r="S10" s="41">
        <v>798</v>
      </c>
      <c r="T10" s="41">
        <v>3192</v>
      </c>
      <c r="U10" s="42">
        <v>1091</v>
      </c>
      <c r="V10" s="12" t="s">
        <v>133</v>
      </c>
      <c r="W10" s="14">
        <v>8.8</v>
      </c>
      <c r="X10" s="12" t="s">
        <v>134</v>
      </c>
      <c r="Y10" s="40">
        <v>456</v>
      </c>
      <c r="Z10" s="40">
        <v>1366</v>
      </c>
      <c r="AA10" s="40">
        <v>4000</v>
      </c>
      <c r="AB10" s="14" t="s">
        <v>175</v>
      </c>
      <c r="AC10" s="12" t="s">
        <v>176</v>
      </c>
      <c r="AD10" s="12" t="s">
        <v>177</v>
      </c>
      <c r="AE10" s="12" t="s">
        <v>178</v>
      </c>
      <c r="AF10" s="12" t="s">
        <v>179</v>
      </c>
      <c r="AG10" s="12"/>
      <c r="AH10" s="12"/>
      <c r="AI10" s="43" t="s">
        <v>180</v>
      </c>
    </row>
    <row r="11" spans="1:35" x14ac:dyDescent="0.25">
      <c r="A11" s="6" t="s">
        <v>92</v>
      </c>
      <c r="B11" s="6">
        <f>Scoring!S23</f>
      </c>
      <c r="C11" s="8">
        <f>Scoring!R23</f>
      </c>
      <c r="D11" s="7" t="s">
        <v>34</v>
      </c>
      <c r="E11" s="7" t="s">
        <v>181</v>
      </c>
      <c r="F11" s="7" t="s">
        <v>129</v>
      </c>
      <c r="G11" s="7" t="s">
        <v>143</v>
      </c>
      <c r="H11" s="7" t="s">
        <v>182</v>
      </c>
      <c r="I11" s="7" t="s">
        <v>35</v>
      </c>
      <c r="J11" s="34">
        <v>390000</v>
      </c>
      <c r="K11" s="34">
        <v>390000</v>
      </c>
      <c r="L11" s="34">
        <v>390000</v>
      </c>
      <c r="M11" s="9">
        <v>1</v>
      </c>
      <c r="N11" s="9">
        <v>1</v>
      </c>
      <c r="O11" s="9">
        <v>0</v>
      </c>
      <c r="P11" s="10">
        <v>50</v>
      </c>
      <c r="Q11" s="9" t="s">
        <v>132</v>
      </c>
      <c r="R11" s="35">
        <v>540</v>
      </c>
      <c r="S11" s="37">
        <v>850</v>
      </c>
      <c r="T11" s="37">
        <v>3400</v>
      </c>
      <c r="U11" s="37">
        <v>1063</v>
      </c>
      <c r="V11" s="7" t="s">
        <v>183</v>
      </c>
      <c r="W11" s="9">
        <v>6.2</v>
      </c>
      <c r="X11" s="7" t="s">
        <v>184</v>
      </c>
      <c r="Y11" s="35">
        <v>2072</v>
      </c>
      <c r="Z11" s="35">
        <v>1153</v>
      </c>
      <c r="AA11" s="35">
        <v>3200</v>
      </c>
      <c r="AB11" s="9" t="s">
        <v>168</v>
      </c>
      <c r="AC11" s="7"/>
      <c r="AD11" s="7" t="s">
        <v>185</v>
      </c>
      <c r="AE11" s="7" t="s">
        <v>186</v>
      </c>
      <c r="AF11" s="7" t="s">
        <v>187</v>
      </c>
      <c r="AG11" s="7" t="s">
        <v>188</v>
      </c>
      <c r="AH11" s="7" t="s">
        <v>189</v>
      </c>
      <c r="AI11" s="38" t="s">
        <v>190</v>
      </c>
    </row>
    <row r="12" spans="1:35" x14ac:dyDescent="0.25">
      <c r="A12" s="11" t="s">
        <v>93</v>
      </c>
      <c r="B12" s="11">
        <f>Scoring!S24</f>
      </c>
      <c r="C12" s="13">
        <f>Scoring!R24</f>
      </c>
      <c r="D12" s="12" t="s">
        <v>31</v>
      </c>
      <c r="E12" s="12" t="s">
        <v>191</v>
      </c>
      <c r="F12" s="12" t="s">
        <v>192</v>
      </c>
      <c r="G12" s="12" t="s">
        <v>143</v>
      </c>
      <c r="H12" s="12" t="s">
        <v>131</v>
      </c>
      <c r="I12" s="12" t="s">
        <v>32</v>
      </c>
      <c r="J12" s="39">
        <v>380000</v>
      </c>
      <c r="K12" s="39">
        <v>400000</v>
      </c>
      <c r="L12" s="39">
        <v>390000</v>
      </c>
      <c r="M12" s="14">
        <v>1</v>
      </c>
      <c r="N12" s="14">
        <v>1</v>
      </c>
      <c r="O12" s="14">
        <v>1</v>
      </c>
      <c r="P12" s="14">
        <v>43</v>
      </c>
      <c r="Q12" s="14" t="s">
        <v>125</v>
      </c>
      <c r="R12" s="40">
        <v>66</v>
      </c>
      <c r="S12" s="41">
        <v>1475.15</v>
      </c>
      <c r="T12" s="41">
        <v>5901</v>
      </c>
      <c r="U12" s="41">
        <v>1036</v>
      </c>
      <c r="V12" s="12" t="s">
        <v>193</v>
      </c>
      <c r="W12" s="14">
        <v>8.8</v>
      </c>
      <c r="X12" s="12" t="s">
        <v>134</v>
      </c>
      <c r="Y12" s="40">
        <v>253</v>
      </c>
      <c r="Z12" s="40">
        <v>1871</v>
      </c>
      <c r="AA12" s="40">
        <v>4400</v>
      </c>
      <c r="AB12" s="14" t="s">
        <v>135</v>
      </c>
      <c r="AC12" s="12"/>
      <c r="AD12" s="12" t="s">
        <v>194</v>
      </c>
      <c r="AE12" s="12" t="s">
        <v>195</v>
      </c>
      <c r="AF12" s="12" t="s">
        <v>196</v>
      </c>
      <c r="AG12" s="12"/>
      <c r="AH12" s="12"/>
      <c r="AI12" s="43" t="s">
        <v>197</v>
      </c>
    </row>
    <row r="13" spans="1:35" x14ac:dyDescent="0.25">
      <c r="A13" s="6" t="s">
        <v>94</v>
      </c>
      <c r="B13" s="6">
        <f>Scoring!S25</f>
      </c>
      <c r="C13" s="8">
        <f>Scoring!R25</f>
      </c>
      <c r="D13" s="7" t="s">
        <v>20</v>
      </c>
      <c r="E13" s="7" t="s">
        <v>198</v>
      </c>
      <c r="F13" s="7" t="s">
        <v>129</v>
      </c>
      <c r="G13" s="7" t="s">
        <v>143</v>
      </c>
      <c r="H13" s="7" t="s">
        <v>131</v>
      </c>
      <c r="I13" s="7" t="s">
        <v>21</v>
      </c>
      <c r="J13" s="34">
        <v>345000</v>
      </c>
      <c r="K13" s="34">
        <v>375000</v>
      </c>
      <c r="L13" s="34">
        <v>360000</v>
      </c>
      <c r="M13" s="9">
        <v>1</v>
      </c>
      <c r="N13" s="9">
        <v>1</v>
      </c>
      <c r="O13" s="9">
        <v>1</v>
      </c>
      <c r="P13" s="10">
        <v>55</v>
      </c>
      <c r="Q13" s="9" t="s">
        <v>132</v>
      </c>
      <c r="R13" s="35">
        <v>187</v>
      </c>
      <c r="S13" s="36">
        <v>811.5</v>
      </c>
      <c r="T13" s="36">
        <v>3246</v>
      </c>
      <c r="U13" s="37">
        <v>981</v>
      </c>
      <c r="V13" s="7" t="s">
        <v>199</v>
      </c>
      <c r="W13" s="9">
        <v>1.2</v>
      </c>
      <c r="X13" s="7" t="s">
        <v>200</v>
      </c>
      <c r="Y13" s="35">
        <v>1734</v>
      </c>
      <c r="Z13" s="35">
        <v>1449</v>
      </c>
      <c r="AA13" s="35">
        <v>3700</v>
      </c>
      <c r="AB13" s="9" t="s">
        <v>201</v>
      </c>
      <c r="AC13" s="7" t="s">
        <v>202</v>
      </c>
      <c r="AD13" s="7" t="s">
        <v>203</v>
      </c>
      <c r="AE13" s="7" t="s">
        <v>204</v>
      </c>
      <c r="AF13" s="7" t="s">
        <v>205</v>
      </c>
      <c r="AG13" s="7"/>
      <c r="AH13" s="7"/>
      <c r="AI13" s="38" t="s">
        <v>206</v>
      </c>
    </row>
    <row r="15" spans="1:12" x14ac:dyDescent="0.25">
      <c r="A15" s="33" t="s">
        <v>207</v>
      </c>
      <c r="B15" s="33"/>
      <c r="C15" s="33"/>
      <c r="D15" s="33"/>
      <c r="E15" s="33"/>
      <c r="F15" s="33"/>
      <c r="G15" s="33"/>
      <c r="H15" s="33"/>
      <c r="I15" s="33"/>
      <c r="J15" s="33"/>
      <c r="K15" s="33"/>
      <c r="L15" s="33"/>
    </row>
    <row r="16" spans="1:12" x14ac:dyDescent="0.25">
      <c r="A16" s="33"/>
      <c r="B16" s="33"/>
      <c r="C16" s="33"/>
      <c r="D16" s="33"/>
      <c r="E16" s="33"/>
      <c r="F16" s="33"/>
      <c r="G16" s="33"/>
      <c r="H16" s="33"/>
      <c r="I16" s="33"/>
      <c r="J16" s="33"/>
      <c r="K16" s="33"/>
      <c r="L16" s="33"/>
    </row>
    <row r="17" spans="1:12" x14ac:dyDescent="0.25">
      <c r="A17" s="33"/>
      <c r="B17" s="33"/>
      <c r="C17" s="33"/>
      <c r="D17" s="33"/>
      <c r="E17" s="33"/>
      <c r="F17" s="33"/>
      <c r="G17" s="33"/>
      <c r="H17" s="33"/>
      <c r="I17" s="33"/>
      <c r="J17" s="33"/>
      <c r="K17" s="33"/>
      <c r="L17" s="33"/>
    </row>
  </sheetData>
  <autoFilter ref="A4:AI13"/>
  <mergeCells count="1">
    <mergeCell ref="A15:L17"/>
  </mergeCells>
  <conditionalFormatting sqref="C5:C13">
    <cfRule type="dataBar" priority="1">
      <dataBar>
        <cfvo type="min"/>
        <cfvo type="max"/>
        <color rgb="FF17706E"/>
      </dataBar>
      <extLst>
        <ext xmlns:x14="http://schemas.microsoft.com/office/spreadsheetml/2009/9/main" uri="{B025F937-C7B1-47D3-B67F-A62EFF666E3E}">
          <x14:id/>
        </ext>
      </extLst>
    </cfRule>
  </conditionalFormatting>
  <conditionalFormatting sqref="R5:R13">
    <cfRule type="colorScale" priority="1">
      <colorScale>
        <cfvo type="min"/>
        <cfvo type="percentile" val="50"/>
        <cfvo type="max"/>
        <color rgb="FF63BE7B"/>
        <color rgb="FFFFEB84"/>
        <color rgb="FFF8696B"/>
      </colorScale>
    </cfRule>
  </conditionalFormatting>
  <conditionalFormatting sqref="T5:T13">
    <cfRule type="colorScale" priority="1">
      <colorScale>
        <cfvo type="min"/>
        <cfvo type="percentile" val="50"/>
        <cfvo type="max"/>
        <color rgb="FF63BE7B"/>
        <color rgb="FFFFEB84"/>
        <color rgb="FFF8696B"/>
      </colorScale>
    </cfRule>
  </conditionalFormatting>
  <hyperlinks>
    <hyperlink ref="AI5" r:id="rId1"/>
    <hyperlink ref="AI6" r:id="rId2"/>
    <hyperlink ref="AI7" r:id="rId3"/>
    <hyperlink ref="AI8" r:id="rId4"/>
    <hyperlink ref="AI9" r:id="rId5"/>
    <hyperlink ref="AI10" r:id="rId6"/>
    <hyperlink ref="AI11" r:id="rId7"/>
    <hyperlink ref="AI12" r:id="rId8"/>
    <hyperlink ref="AI13" r:id="rId9"/>
  </hyperlink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7706E"/>
  </sheetPr>
  <dimension ref="A1:N17"/>
  <sheetViews>
    <sheetView workbookViewId="0" showGridLines="0">
      <pane xSplit="2" ySplit="4" topLeftCell="C5" activePane="bottomRight" state="frozen"/>
      <selection pane="bottomRight"/>
    </sheetView>
  </sheetViews>
  <sheetFormatPr defaultRowHeight="15" outlineLevelRow="0" outlineLevelCol="0" x14ac:dyDescent="55"/>
  <cols>
    <col min="1" max="1" width="7" customWidth="1"/>
    <col min="2" max="2" width="28" customWidth="1"/>
    <col min="3" max="4" width="12" customWidth="1"/>
    <col min="5" max="5" width="13" customWidth="1"/>
    <col min="6" max="6" width="10" customWidth="1"/>
    <col min="7" max="7" width="13" customWidth="1"/>
    <col min="8" max="8" width="52" customWidth="1"/>
    <col min="9" max="9" width="13" customWidth="1"/>
    <col min="10" max="10" width="11" customWidth="1"/>
    <col min="11" max="11" width="13" customWidth="1"/>
    <col min="12" max="12" width="14" customWidth="1"/>
    <col min="13" max="13" width="12" customWidth="1"/>
    <col min="14" max="14" width="14" customWidth="1"/>
  </cols>
  <sheetData>
    <row r="1" ht="28" customHeight="1" spans="1:1" x14ac:dyDescent="0.25">
      <c r="A1" s="1" t="s">
        <v>208</v>
      </c>
    </row>
    <row r="2" spans="1:1" x14ac:dyDescent="0.25">
      <c r="A2" s="2" t="s">
        <v>209</v>
      </c>
    </row>
    <row r="4" ht="34" customHeight="1" spans="1:14" x14ac:dyDescent="0.25">
      <c r="A4" s="5" t="s">
        <v>77</v>
      </c>
      <c r="B4" s="5" t="s">
        <v>5</v>
      </c>
      <c r="C4" s="5" t="s">
        <v>210</v>
      </c>
      <c r="D4" s="5" t="s">
        <v>211</v>
      </c>
      <c r="E4" s="5" t="s">
        <v>212</v>
      </c>
      <c r="F4" s="5" t="s">
        <v>213</v>
      </c>
      <c r="G4" s="5" t="s">
        <v>214</v>
      </c>
      <c r="H4" s="5" t="s">
        <v>215</v>
      </c>
      <c r="I4" s="5" t="s">
        <v>216</v>
      </c>
      <c r="J4" s="5" t="s">
        <v>217</v>
      </c>
      <c r="K4" s="5" t="s">
        <v>218</v>
      </c>
      <c r="L4" s="5" t="s">
        <v>219</v>
      </c>
      <c r="M4" s="5" t="s">
        <v>220</v>
      </c>
      <c r="N4" s="5" t="s">
        <v>221</v>
      </c>
    </row>
    <row r="5" spans="1:14" x14ac:dyDescent="0.25">
      <c r="A5" s="6" t="s">
        <v>86</v>
      </c>
      <c r="B5" s="7" t="s">
        <v>28</v>
      </c>
      <c r="C5" s="36">
        <v>798</v>
      </c>
      <c r="D5" s="36">
        <f>IFERROR(ROUND(C5*4,0),"")</f>
      </c>
      <c r="E5" s="37">
        <v>1056</v>
      </c>
      <c r="F5" s="36">
        <v>0</v>
      </c>
      <c r="G5" s="18">
        <f>IFERROR(D5+E5+F5,"")</f>
      </c>
      <c r="H5" s="7" t="s">
        <v>222</v>
      </c>
      <c r="I5" s="36">
        <v>387500</v>
      </c>
      <c r="J5" s="44">
        <f>IFERROR(G5/I5,"")</f>
      </c>
      <c r="K5" s="36">
        <f>IFERROR(G5*10,"")</f>
      </c>
      <c r="L5" s="36">
        <f>IFERROR(I5+K5,"")</f>
      </c>
      <c r="M5" s="6">
        <f>Scoring!S17</f>
      </c>
      <c r="N5" s="36"/>
    </row>
    <row r="6" spans="1:14" x14ac:dyDescent="0.25">
      <c r="A6" s="11" t="s">
        <v>87</v>
      </c>
      <c r="B6" s="12" t="s">
        <v>18</v>
      </c>
      <c r="C6" s="41">
        <v>1130</v>
      </c>
      <c r="D6" s="41">
        <f>IFERROR(ROUND(C6*4,0),"")</f>
      </c>
      <c r="E6" s="42">
        <v>1288</v>
      </c>
      <c r="F6" s="41">
        <v>0</v>
      </c>
      <c r="G6" s="17">
        <f>IFERROR(D6+E6+F6,"")</f>
      </c>
      <c r="H6" s="12" t="s">
        <v>223</v>
      </c>
      <c r="I6" s="41">
        <v>472500</v>
      </c>
      <c r="J6" s="45">
        <f>IFERROR(G6/I6,"")</f>
      </c>
      <c r="K6" s="41">
        <f>IFERROR(G6*10,"")</f>
      </c>
      <c r="L6" s="41">
        <f>IFERROR(I6+K6,"")</f>
      </c>
      <c r="M6" s="11">
        <f>Scoring!S18</f>
      </c>
      <c r="N6" s="41"/>
    </row>
    <row r="7" spans="1:14" x14ac:dyDescent="0.25">
      <c r="A7" s="6" t="s">
        <v>88</v>
      </c>
      <c r="B7" s="7" t="s">
        <v>12</v>
      </c>
      <c r="C7" s="36">
        <v>1130</v>
      </c>
      <c r="D7" s="36">
        <f>IFERROR(ROUND(C7*4,0),"")</f>
      </c>
      <c r="E7" s="37">
        <v>1186</v>
      </c>
      <c r="F7" s="36">
        <v>0</v>
      </c>
      <c r="G7" s="18">
        <f>IFERROR(D7+E7+F7,"")</f>
      </c>
      <c r="H7" s="7" t="s">
        <v>223</v>
      </c>
      <c r="I7" s="36">
        <v>435000</v>
      </c>
      <c r="J7" s="44">
        <f>IFERROR(G7/I7,"")</f>
      </c>
      <c r="K7" s="36">
        <f>IFERROR(G7*10,"")</f>
      </c>
      <c r="L7" s="36">
        <f>IFERROR(I7+K7,"")</f>
      </c>
      <c r="M7" s="6">
        <f>Scoring!S19</f>
      </c>
      <c r="N7" s="36"/>
    </row>
    <row r="8" spans="1:14" x14ac:dyDescent="0.25">
      <c r="A8" s="11" t="s">
        <v>89</v>
      </c>
      <c r="B8" s="12" t="s">
        <v>15</v>
      </c>
      <c r="C8" s="41">
        <v>1130</v>
      </c>
      <c r="D8" s="41">
        <f>IFERROR(ROUND(C8*4,0),"")</f>
      </c>
      <c r="E8" s="42">
        <v>1247</v>
      </c>
      <c r="F8" s="41">
        <v>0</v>
      </c>
      <c r="G8" s="17">
        <f>IFERROR(D8+E8+F8,"")</f>
      </c>
      <c r="H8" s="12" t="s">
        <v>223</v>
      </c>
      <c r="I8" s="41">
        <v>457500</v>
      </c>
      <c r="J8" s="45">
        <f>IFERROR(G8/I8,"")</f>
      </c>
      <c r="K8" s="41">
        <f>IFERROR(G8*10,"")</f>
      </c>
      <c r="L8" s="41">
        <f>IFERROR(I8+K8,"")</f>
      </c>
      <c r="M8" s="11">
        <f>Scoring!S20</f>
      </c>
      <c r="N8" s="41"/>
    </row>
    <row r="9" spans="1:14" x14ac:dyDescent="0.25">
      <c r="A9" s="6" t="s">
        <v>90</v>
      </c>
      <c r="B9" s="7" t="s">
        <v>26</v>
      </c>
      <c r="C9" s="37">
        <v>1250</v>
      </c>
      <c r="D9" s="37">
        <f>IFERROR(ROUND(C9*4,0),"")</f>
      </c>
      <c r="E9" s="37">
        <v>1411</v>
      </c>
      <c r="F9" s="36">
        <v>0</v>
      </c>
      <c r="G9" s="46">
        <f>IFERROR(D9+E9+F9,"")</f>
      </c>
      <c r="H9" s="7" t="s">
        <v>224</v>
      </c>
      <c r="I9" s="36">
        <v>517500</v>
      </c>
      <c r="J9" s="44">
        <f>IFERROR(G9/I9,"")</f>
      </c>
      <c r="K9" s="36">
        <f>IFERROR(G9*10,"")</f>
      </c>
      <c r="L9" s="36">
        <f>IFERROR(I9+K9,"")</f>
      </c>
      <c r="M9" s="6">
        <f>Scoring!S21</f>
      </c>
      <c r="N9" s="36"/>
    </row>
    <row r="10" spans="1:14" x14ac:dyDescent="0.25">
      <c r="A10" s="11" t="s">
        <v>91</v>
      </c>
      <c r="B10" s="12" t="s">
        <v>23</v>
      </c>
      <c r="C10" s="41">
        <v>798</v>
      </c>
      <c r="D10" s="41">
        <f>IFERROR(ROUND(C10*4,0),"")</f>
      </c>
      <c r="E10" s="42">
        <v>1091</v>
      </c>
      <c r="F10" s="41">
        <v>0</v>
      </c>
      <c r="G10" s="17">
        <f>IFERROR(D10+E10+F10,"")</f>
      </c>
      <c r="H10" s="12" t="s">
        <v>222</v>
      </c>
      <c r="I10" s="41">
        <v>400000</v>
      </c>
      <c r="J10" s="45">
        <f>IFERROR(G10/I10,"")</f>
      </c>
      <c r="K10" s="41">
        <f>IFERROR(G10*10,"")</f>
      </c>
      <c r="L10" s="41">
        <f>IFERROR(I10+K10,"")</f>
      </c>
      <c r="M10" s="11">
        <f>Scoring!S22</f>
      </c>
      <c r="N10" s="41"/>
    </row>
    <row r="11" spans="1:14" x14ac:dyDescent="0.25">
      <c r="A11" s="6" t="s">
        <v>92</v>
      </c>
      <c r="B11" s="7" t="s">
        <v>34</v>
      </c>
      <c r="C11" s="37">
        <v>850</v>
      </c>
      <c r="D11" s="37">
        <f>IFERROR(ROUND(C11*4,0),"")</f>
      </c>
      <c r="E11" s="37">
        <v>1063</v>
      </c>
      <c r="F11" s="36">
        <v>0</v>
      </c>
      <c r="G11" s="46">
        <f>IFERROR(D11+E11+F11,"")</f>
      </c>
      <c r="H11" s="7" t="s">
        <v>225</v>
      </c>
      <c r="I11" s="36">
        <v>390000</v>
      </c>
      <c r="J11" s="44">
        <f>IFERROR(G11/I11,"")</f>
      </c>
      <c r="K11" s="36">
        <f>IFERROR(G11*10,"")</f>
      </c>
      <c r="L11" s="36">
        <f>IFERROR(I11+K11,"")</f>
      </c>
      <c r="M11" s="6">
        <f>Scoring!S23</f>
      </c>
      <c r="N11" s="36"/>
    </row>
    <row r="12" spans="1:14" x14ac:dyDescent="0.25">
      <c r="A12" s="11" t="s">
        <v>93</v>
      </c>
      <c r="B12" s="12" t="s">
        <v>31</v>
      </c>
      <c r="C12" s="41">
        <v>1475.15</v>
      </c>
      <c r="D12" s="41">
        <f>IFERROR(ROUND(C12*4,0),"")</f>
      </c>
      <c r="E12" s="41">
        <v>1036</v>
      </c>
      <c r="F12" s="41">
        <v>0</v>
      </c>
      <c r="G12" s="17">
        <f>IFERROR(D12+E12+F12,"")</f>
      </c>
      <c r="H12" s="12" t="s">
        <v>226</v>
      </c>
      <c r="I12" s="41">
        <v>390000</v>
      </c>
      <c r="J12" s="45">
        <f>IFERROR(G12/I12,"")</f>
      </c>
      <c r="K12" s="41">
        <f>IFERROR(G12*10,"")</f>
      </c>
      <c r="L12" s="41">
        <f>IFERROR(I12+K12,"")</f>
      </c>
      <c r="M12" s="11">
        <f>Scoring!S24</f>
      </c>
      <c r="N12" s="41"/>
    </row>
    <row r="13" spans="1:14" x14ac:dyDescent="0.25">
      <c r="A13" s="6" t="s">
        <v>94</v>
      </c>
      <c r="B13" s="7" t="s">
        <v>20</v>
      </c>
      <c r="C13" s="36">
        <v>811.5</v>
      </c>
      <c r="D13" s="36">
        <f>IFERROR(ROUND(C13*4,0),"")</f>
      </c>
      <c r="E13" s="37">
        <v>981</v>
      </c>
      <c r="F13" s="36">
        <v>0</v>
      </c>
      <c r="G13" s="18">
        <f>IFERROR(D13+E13+F13,"")</f>
      </c>
      <c r="H13" s="7" t="s">
        <v>227</v>
      </c>
      <c r="I13" s="36">
        <v>360000</v>
      </c>
      <c r="J13" s="44">
        <f>IFERROR(G13/I13,"")</f>
      </c>
      <c r="K13" s="36">
        <f>IFERROR(G13*10,"")</f>
      </c>
      <c r="L13" s="36">
        <f>IFERROR(I13+K13,"")</f>
      </c>
      <c r="M13" s="6">
        <f>Scoring!S25</f>
      </c>
      <c r="N13" s="36"/>
    </row>
    <row r="15" spans="1:14" x14ac:dyDescent="0.25">
      <c r="A15" s="33" t="s">
        <v>228</v>
      </c>
      <c r="B15" s="33"/>
      <c r="C15" s="33"/>
      <c r="D15" s="33"/>
      <c r="E15" s="33"/>
      <c r="F15" s="33"/>
      <c r="G15" s="33"/>
      <c r="H15" s="33"/>
      <c r="I15" s="33"/>
      <c r="J15" s="33"/>
      <c r="K15" s="33"/>
      <c r="L15" s="33"/>
      <c r="M15" s="33"/>
      <c r="N15" s="33"/>
    </row>
    <row r="16" spans="1:14" x14ac:dyDescent="0.25">
      <c r="A16" s="33"/>
      <c r="B16" s="33"/>
      <c r="C16" s="33"/>
      <c r="D16" s="33"/>
      <c r="E16" s="33"/>
      <c r="F16" s="33"/>
      <c r="G16" s="33"/>
      <c r="H16" s="33"/>
      <c r="I16" s="33"/>
      <c r="J16" s="33"/>
      <c r="K16" s="33"/>
      <c r="L16" s="33"/>
      <c r="M16" s="33"/>
      <c r="N16" s="33"/>
    </row>
    <row r="17" spans="1:14" x14ac:dyDescent="0.25">
      <c r="A17" s="33"/>
      <c r="B17" s="33"/>
      <c r="C17" s="33"/>
      <c r="D17" s="33"/>
      <c r="E17" s="33"/>
      <c r="F17" s="33"/>
      <c r="G17" s="33"/>
      <c r="H17" s="33"/>
      <c r="I17" s="33"/>
      <c r="J17" s="33"/>
      <c r="K17" s="33"/>
      <c r="L17" s="33"/>
      <c r="M17" s="33"/>
      <c r="N17" s="33"/>
    </row>
  </sheetData>
  <autoFilter ref="A4:N13"/>
  <mergeCells count="1">
    <mergeCell ref="A15:N17"/>
  </mergeCells>
  <conditionalFormatting sqref="G5:G13">
    <cfRule type="colorScale" priority="1">
      <colorScale>
        <cfvo type="min"/>
        <cfvo type="percentile" val="50"/>
        <cfvo type="max"/>
        <color rgb="FF63BE7B"/>
        <color rgb="FFFFEB84"/>
        <color rgb="FFF8696B"/>
      </colorScale>
    </cfRule>
  </conditionalFormatting>
  <conditionalFormatting sqref="L5:L13">
    <cfRule type="colorScale" priority="1">
      <colorScale>
        <cfvo type="min"/>
        <cfvo type="percentile" val="50"/>
        <cfvo type="max"/>
        <color rgb="FF63BE7B"/>
        <color rgb="FFFFEB84"/>
        <color rgb="FFF8696B"/>
      </colorScale>
    </cfRule>
  </conditionalFormatting>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7706E"/>
  </sheetPr>
  <dimension ref="A1:D118"/>
  <sheetViews>
    <sheetView workbookViewId="0" showGridLines="0"/>
  </sheetViews>
  <sheetFormatPr defaultRowHeight="15" outlineLevelRow="0" outlineLevelCol="0" x14ac:dyDescent="55"/>
  <cols>
    <col min="1" max="1" width="18" customWidth="1"/>
    <col min="2" max="2" width="52" customWidth="1"/>
    <col min="3" max="3" width="18" customWidth="1"/>
    <col min="4" max="4" width="52" customWidth="1"/>
  </cols>
  <sheetData>
    <row r="1" ht="28" customHeight="1" spans="1:1" x14ac:dyDescent="0.25">
      <c r="A1" s="1" t="s">
        <v>229</v>
      </c>
    </row>
    <row r="2" spans="1:1" x14ac:dyDescent="0.25">
      <c r="A2" s="2" t="s">
        <v>230</v>
      </c>
    </row>
    <row r="4" ht="22" customHeight="1" spans="1:4" x14ac:dyDescent="0.25">
      <c r="A4" s="47" t="s">
        <v>231</v>
      </c>
      <c r="B4" s="47"/>
      <c r="C4" s="47"/>
      <c r="D4" s="47"/>
    </row>
    <row r="5" spans="1:4" x14ac:dyDescent="0.25">
      <c r="A5" s="48" t="s">
        <v>13</v>
      </c>
      <c r="B5" s="49" t="s">
        <v>232</v>
      </c>
      <c r="C5" s="49" t="s">
        <v>233</v>
      </c>
      <c r="D5" s="49" t="s">
        <v>143</v>
      </c>
    </row>
    <row r="6" ht="18" customHeight="1" spans="1:4" x14ac:dyDescent="0.25">
      <c r="A6" s="50" t="s">
        <v>234</v>
      </c>
      <c r="B6" s="16" t="s">
        <v>235</v>
      </c>
      <c r="C6" s="16"/>
      <c r="D6" s="16"/>
    </row>
    <row r="7" ht="30" customHeight="1" spans="1:4" x14ac:dyDescent="0.25">
      <c r="A7" s="50" t="s">
        <v>236</v>
      </c>
      <c r="B7" s="16" t="s">
        <v>237</v>
      </c>
      <c r="C7" s="16"/>
      <c r="D7" s="16"/>
    </row>
    <row r="8" spans="1:4" x14ac:dyDescent="0.25">
      <c r="A8" s="51" t="s">
        <v>238</v>
      </c>
      <c r="B8" s="52"/>
      <c r="C8" s="51" t="s">
        <v>239</v>
      </c>
      <c r="D8" s="52"/>
    </row>
    <row r="9" ht="30" customHeight="1" spans="1:4" x14ac:dyDescent="0.25">
      <c r="A9" s="53" t="s">
        <v>240</v>
      </c>
      <c r="B9" s="54" t="s">
        <v>241</v>
      </c>
      <c r="C9" s="55" t="s">
        <v>242</v>
      </c>
      <c r="D9" s="54" t="s">
        <v>243</v>
      </c>
    </row>
    <row r="10" ht="30" customHeight="1" spans="1:4" x14ac:dyDescent="0.25">
      <c r="A10" s="53" t="s">
        <v>240</v>
      </c>
      <c r="B10" s="54" t="s">
        <v>244</v>
      </c>
      <c r="C10" s="55" t="s">
        <v>242</v>
      </c>
      <c r="D10" s="54" t="s">
        <v>245</v>
      </c>
    </row>
    <row r="11" ht="30" customHeight="1" spans="1:4" x14ac:dyDescent="0.25">
      <c r="A11" s="53" t="s">
        <v>240</v>
      </c>
      <c r="B11" s="54" t="s">
        <v>246</v>
      </c>
      <c r="C11" s="55" t="s">
        <v>242</v>
      </c>
      <c r="D11" s="54" t="s">
        <v>247</v>
      </c>
    </row>
    <row r="12" ht="18" customHeight="1" spans="1:4" x14ac:dyDescent="0.25">
      <c r="A12" s="53" t="s">
        <v>240</v>
      </c>
      <c r="B12" s="54" t="s">
        <v>248</v>
      </c>
      <c r="C12" s="55" t="s">
        <v>242</v>
      </c>
      <c r="D12" s="54" t="s">
        <v>249</v>
      </c>
    </row>
    <row r="13" ht="18" customHeight="1" spans="1:4" x14ac:dyDescent="0.25">
      <c r="A13" s="53" t="s">
        <v>240</v>
      </c>
      <c r="B13" s="54" t="s">
        <v>250</v>
      </c>
      <c r="C13" s="55" t="s">
        <v>242</v>
      </c>
      <c r="D13" s="54" t="s">
        <v>251</v>
      </c>
    </row>
    <row r="14" ht="18" customHeight="1" spans="1:4" x14ac:dyDescent="0.25">
      <c r="A14" s="50" t="s">
        <v>252</v>
      </c>
      <c r="B14" s="16" t="s">
        <v>253</v>
      </c>
      <c r="C14" s="16"/>
      <c r="D14" s="16"/>
    </row>
    <row r="17" ht="22" customHeight="1" spans="1:4" x14ac:dyDescent="0.25">
      <c r="A17" s="47" t="s">
        <v>254</v>
      </c>
      <c r="B17" s="47"/>
      <c r="C17" s="47"/>
      <c r="D17" s="47"/>
    </row>
    <row r="18" spans="1:4" x14ac:dyDescent="0.25">
      <c r="A18" s="48" t="s">
        <v>16</v>
      </c>
      <c r="B18" s="49" t="s">
        <v>232</v>
      </c>
      <c r="C18" s="49" t="s">
        <v>255</v>
      </c>
      <c r="D18" s="49" t="s">
        <v>143</v>
      </c>
    </row>
    <row r="19" ht="18" customHeight="1" spans="1:4" x14ac:dyDescent="0.25">
      <c r="A19" s="50" t="s">
        <v>234</v>
      </c>
      <c r="B19" s="16" t="s">
        <v>256</v>
      </c>
      <c r="C19" s="16"/>
      <c r="D19" s="16"/>
    </row>
    <row r="20" ht="30" customHeight="1" spans="1:4" x14ac:dyDescent="0.25">
      <c r="A20" s="50" t="s">
        <v>236</v>
      </c>
      <c r="B20" s="16" t="s">
        <v>257</v>
      </c>
      <c r="C20" s="16"/>
      <c r="D20" s="16"/>
    </row>
    <row r="21" spans="1:4" x14ac:dyDescent="0.25">
      <c r="A21" s="51" t="s">
        <v>238</v>
      </c>
      <c r="B21" s="52"/>
      <c r="C21" s="51" t="s">
        <v>239</v>
      </c>
      <c r="D21" s="52"/>
    </row>
    <row r="22" ht="30" customHeight="1" spans="1:4" x14ac:dyDescent="0.25">
      <c r="A22" s="53" t="s">
        <v>240</v>
      </c>
      <c r="B22" s="54" t="s">
        <v>258</v>
      </c>
      <c r="C22" s="55" t="s">
        <v>242</v>
      </c>
      <c r="D22" s="54" t="s">
        <v>259</v>
      </c>
    </row>
    <row r="23" ht="30" customHeight="1" spans="1:4" x14ac:dyDescent="0.25">
      <c r="A23" s="53" t="s">
        <v>240</v>
      </c>
      <c r="B23" s="54" t="s">
        <v>260</v>
      </c>
      <c r="C23" s="55" t="s">
        <v>242</v>
      </c>
      <c r="D23" s="54" t="s">
        <v>261</v>
      </c>
    </row>
    <row r="24" ht="18" customHeight="1" spans="1:4" x14ac:dyDescent="0.25">
      <c r="A24" s="53" t="s">
        <v>240</v>
      </c>
      <c r="B24" s="54" t="s">
        <v>262</v>
      </c>
      <c r="C24" s="55" t="s">
        <v>242</v>
      </c>
      <c r="D24" s="54" t="s">
        <v>263</v>
      </c>
    </row>
    <row r="25" ht="30" customHeight="1" spans="1:4" x14ac:dyDescent="0.25">
      <c r="A25" s="53" t="s">
        <v>240</v>
      </c>
      <c r="B25" s="54" t="s">
        <v>264</v>
      </c>
      <c r="C25" s="55" t="s">
        <v>242</v>
      </c>
      <c r="D25" s="54" t="s">
        <v>265</v>
      </c>
    </row>
    <row r="26" ht="30" customHeight="1" spans="1:4" x14ac:dyDescent="0.25">
      <c r="A26" s="53" t="s">
        <v>240</v>
      </c>
      <c r="B26" s="54" t="s">
        <v>266</v>
      </c>
      <c r="C26" s="55" t="s">
        <v>242</v>
      </c>
      <c r="D26" s="54" t="s">
        <v>251</v>
      </c>
    </row>
    <row r="27" ht="18" customHeight="1" spans="1:4" x14ac:dyDescent="0.25">
      <c r="A27" s="50" t="s">
        <v>252</v>
      </c>
      <c r="B27" s="16" t="s">
        <v>267</v>
      </c>
      <c r="C27" s="16"/>
      <c r="D27" s="16"/>
    </row>
    <row r="30" ht="22" customHeight="1" spans="1:4" x14ac:dyDescent="0.25">
      <c r="A30" s="47" t="s">
        <v>268</v>
      </c>
      <c r="B30" s="47"/>
      <c r="C30" s="47"/>
      <c r="D30" s="47"/>
    </row>
    <row r="31" spans="1:4" x14ac:dyDescent="0.25">
      <c r="A31" s="48" t="s">
        <v>19</v>
      </c>
      <c r="B31" s="49" t="s">
        <v>232</v>
      </c>
      <c r="C31" s="49" t="s">
        <v>233</v>
      </c>
      <c r="D31" s="49" t="s">
        <v>143</v>
      </c>
    </row>
    <row r="32" ht="18" customHeight="1" spans="1:4" x14ac:dyDescent="0.25">
      <c r="A32" s="50" t="s">
        <v>234</v>
      </c>
      <c r="B32" s="16" t="s">
        <v>269</v>
      </c>
      <c r="C32" s="16"/>
      <c r="D32" s="16"/>
    </row>
    <row r="33" ht="30" customHeight="1" spans="1:4" x14ac:dyDescent="0.25">
      <c r="A33" s="50" t="s">
        <v>236</v>
      </c>
      <c r="B33" s="16" t="s">
        <v>270</v>
      </c>
      <c r="C33" s="16"/>
      <c r="D33" s="16"/>
    </row>
    <row r="34" spans="1:4" x14ac:dyDescent="0.25">
      <c r="A34" s="51" t="s">
        <v>238</v>
      </c>
      <c r="B34" s="52"/>
      <c r="C34" s="51" t="s">
        <v>239</v>
      </c>
      <c r="D34" s="52"/>
    </row>
    <row r="35" ht="18" customHeight="1" spans="1:4" x14ac:dyDescent="0.25">
      <c r="A35" s="53" t="s">
        <v>240</v>
      </c>
      <c r="B35" s="54" t="s">
        <v>271</v>
      </c>
      <c r="C35" s="55" t="s">
        <v>242</v>
      </c>
      <c r="D35" s="54" t="s">
        <v>272</v>
      </c>
    </row>
    <row r="36" ht="18" customHeight="1" spans="1:4" x14ac:dyDescent="0.25">
      <c r="A36" s="53" t="s">
        <v>240</v>
      </c>
      <c r="B36" s="54" t="s">
        <v>273</v>
      </c>
      <c r="C36" s="55" t="s">
        <v>242</v>
      </c>
      <c r="D36" s="54" t="s">
        <v>274</v>
      </c>
    </row>
    <row r="37" ht="18" customHeight="1" spans="1:4" x14ac:dyDescent="0.25">
      <c r="A37" s="53" t="s">
        <v>240</v>
      </c>
      <c r="B37" s="54" t="s">
        <v>275</v>
      </c>
      <c r="C37" s="55" t="s">
        <v>242</v>
      </c>
      <c r="D37" s="54" t="s">
        <v>276</v>
      </c>
    </row>
    <row r="38" ht="18" customHeight="1" spans="1:4" x14ac:dyDescent="0.25">
      <c r="A38" s="53" t="s">
        <v>240</v>
      </c>
      <c r="B38" s="54" t="s">
        <v>277</v>
      </c>
      <c r="C38" s="55" t="s">
        <v>242</v>
      </c>
      <c r="D38" s="54" t="s">
        <v>251</v>
      </c>
    </row>
    <row r="39" ht="30" customHeight="1" spans="1:4" x14ac:dyDescent="0.25">
      <c r="A39" s="53" t="s">
        <v>240</v>
      </c>
      <c r="B39" s="54" t="s">
        <v>278</v>
      </c>
      <c r="C39" s="55" t="s">
        <v>242</v>
      </c>
      <c r="D39" s="54" t="s">
        <v>279</v>
      </c>
    </row>
    <row r="40" ht="30" customHeight="1" spans="1:4" x14ac:dyDescent="0.25">
      <c r="A40" s="50" t="s">
        <v>252</v>
      </c>
      <c r="B40" s="16" t="s">
        <v>280</v>
      </c>
      <c r="C40" s="16"/>
      <c r="D40" s="16"/>
    </row>
    <row r="43" ht="22" customHeight="1" spans="1:4" x14ac:dyDescent="0.25">
      <c r="A43" s="47" t="s">
        <v>281</v>
      </c>
      <c r="B43" s="47"/>
      <c r="C43" s="47"/>
      <c r="D43" s="47"/>
    </row>
    <row r="44" spans="1:4" x14ac:dyDescent="0.25">
      <c r="A44" s="48" t="s">
        <v>21</v>
      </c>
      <c r="B44" s="49" t="s">
        <v>282</v>
      </c>
      <c r="C44" s="49" t="s">
        <v>283</v>
      </c>
      <c r="D44" s="49" t="s">
        <v>143</v>
      </c>
    </row>
    <row r="45" ht="18" customHeight="1" spans="1:4" x14ac:dyDescent="0.25">
      <c r="A45" s="50" t="s">
        <v>234</v>
      </c>
      <c r="B45" s="16" t="s">
        <v>284</v>
      </c>
      <c r="C45" s="16"/>
      <c r="D45" s="16"/>
    </row>
    <row r="46" ht="45" customHeight="1" spans="1:4" x14ac:dyDescent="0.25">
      <c r="A46" s="50" t="s">
        <v>236</v>
      </c>
      <c r="B46" s="16" t="s">
        <v>285</v>
      </c>
      <c r="C46" s="16"/>
      <c r="D46" s="16"/>
    </row>
    <row r="47" spans="1:4" x14ac:dyDescent="0.25">
      <c r="A47" s="51" t="s">
        <v>238</v>
      </c>
      <c r="B47" s="52"/>
      <c r="C47" s="51" t="s">
        <v>239</v>
      </c>
      <c r="D47" s="52"/>
    </row>
    <row r="48" ht="18" customHeight="1" spans="1:4" x14ac:dyDescent="0.25">
      <c r="A48" s="53" t="s">
        <v>240</v>
      </c>
      <c r="B48" s="54" t="s">
        <v>286</v>
      </c>
      <c r="C48" s="55" t="s">
        <v>242</v>
      </c>
      <c r="D48" s="54" t="s">
        <v>287</v>
      </c>
    </row>
    <row r="49" ht="30" customHeight="1" spans="1:4" x14ac:dyDescent="0.25">
      <c r="A49" s="53" t="s">
        <v>240</v>
      </c>
      <c r="B49" s="54" t="s">
        <v>288</v>
      </c>
      <c r="C49" s="55" t="s">
        <v>242</v>
      </c>
      <c r="D49" s="54" t="s">
        <v>289</v>
      </c>
    </row>
    <row r="50" ht="30" customHeight="1" spans="1:4" x14ac:dyDescent="0.25">
      <c r="A50" s="53" t="s">
        <v>240</v>
      </c>
      <c r="B50" s="54" t="s">
        <v>290</v>
      </c>
      <c r="C50" s="55" t="s">
        <v>242</v>
      </c>
      <c r="D50" s="54" t="s">
        <v>291</v>
      </c>
    </row>
    <row r="51" ht="30" customHeight="1" spans="1:4" x14ac:dyDescent="0.25">
      <c r="A51" s="53" t="s">
        <v>240</v>
      </c>
      <c r="B51" s="54" t="s">
        <v>292</v>
      </c>
      <c r="C51" s="55" t="s">
        <v>242</v>
      </c>
      <c r="D51" s="54" t="s">
        <v>293</v>
      </c>
    </row>
    <row r="52" ht="45" customHeight="1" spans="1:4" x14ac:dyDescent="0.25">
      <c r="A52" s="53" t="s">
        <v>240</v>
      </c>
      <c r="B52" s="54" t="s">
        <v>294</v>
      </c>
      <c r="C52" s="55" t="s">
        <v>242</v>
      </c>
      <c r="D52" s="54" t="s">
        <v>295</v>
      </c>
    </row>
    <row r="53" ht="30" customHeight="1" spans="1:4" x14ac:dyDescent="0.25">
      <c r="A53" s="50" t="s">
        <v>252</v>
      </c>
      <c r="B53" s="16" t="s">
        <v>296</v>
      </c>
      <c r="C53" s="16"/>
      <c r="D53" s="16"/>
    </row>
    <row r="56" ht="22" customHeight="1" spans="1:4" x14ac:dyDescent="0.25">
      <c r="A56" s="47" t="s">
        <v>297</v>
      </c>
      <c r="B56" s="47"/>
      <c r="C56" s="47"/>
      <c r="D56" s="47"/>
    </row>
    <row r="57" spans="1:4" x14ac:dyDescent="0.25">
      <c r="A57" s="48" t="s">
        <v>24</v>
      </c>
      <c r="B57" s="49" t="s">
        <v>298</v>
      </c>
      <c r="C57" s="49" t="s">
        <v>299</v>
      </c>
      <c r="D57" s="49" t="s">
        <v>143</v>
      </c>
    </row>
    <row r="58" ht="18" customHeight="1" spans="1:4" x14ac:dyDescent="0.25">
      <c r="A58" s="50" t="s">
        <v>234</v>
      </c>
      <c r="B58" s="16" t="s">
        <v>300</v>
      </c>
      <c r="C58" s="16"/>
      <c r="D58" s="16"/>
    </row>
    <row r="59" ht="30" customHeight="1" spans="1:4" x14ac:dyDescent="0.25">
      <c r="A59" s="50" t="s">
        <v>236</v>
      </c>
      <c r="B59" s="16" t="s">
        <v>301</v>
      </c>
      <c r="C59" s="16"/>
      <c r="D59" s="16"/>
    </row>
    <row r="60" spans="1:4" x14ac:dyDescent="0.25">
      <c r="A60" s="51" t="s">
        <v>238</v>
      </c>
      <c r="B60" s="52"/>
      <c r="C60" s="51" t="s">
        <v>239</v>
      </c>
      <c r="D60" s="52"/>
    </row>
    <row r="61" ht="30" customHeight="1" spans="1:4" x14ac:dyDescent="0.25">
      <c r="A61" s="53" t="s">
        <v>240</v>
      </c>
      <c r="B61" s="54" t="s">
        <v>302</v>
      </c>
      <c r="C61" s="55" t="s">
        <v>242</v>
      </c>
      <c r="D61" s="54" t="s">
        <v>287</v>
      </c>
    </row>
    <row r="62" ht="30" customHeight="1" spans="1:4" x14ac:dyDescent="0.25">
      <c r="A62" s="53" t="s">
        <v>240</v>
      </c>
      <c r="B62" s="54" t="s">
        <v>303</v>
      </c>
      <c r="C62" s="55" t="s">
        <v>242</v>
      </c>
      <c r="D62" s="54" t="s">
        <v>304</v>
      </c>
    </row>
    <row r="63" ht="18" customHeight="1" spans="1:4" x14ac:dyDescent="0.25">
      <c r="A63" s="53" t="s">
        <v>240</v>
      </c>
      <c r="B63" s="54" t="s">
        <v>305</v>
      </c>
      <c r="C63" s="55" t="s">
        <v>242</v>
      </c>
      <c r="D63" s="54" t="s">
        <v>306</v>
      </c>
    </row>
    <row r="64" ht="18" customHeight="1" spans="1:4" x14ac:dyDescent="0.25">
      <c r="A64" s="53" t="s">
        <v>240</v>
      </c>
      <c r="B64" s="54" t="s">
        <v>307</v>
      </c>
      <c r="C64" s="55" t="s">
        <v>242</v>
      </c>
      <c r="D64" s="54" t="s">
        <v>308</v>
      </c>
    </row>
    <row r="65" ht="30" customHeight="1" spans="1:4" x14ac:dyDescent="0.25">
      <c r="A65" s="53" t="s">
        <v>240</v>
      </c>
      <c r="B65" s="54" t="s">
        <v>309</v>
      </c>
      <c r="C65" s="55" t="s">
        <v>242</v>
      </c>
      <c r="D65" s="54" t="s">
        <v>310</v>
      </c>
    </row>
    <row r="66" ht="30" customHeight="1" spans="1:4" x14ac:dyDescent="0.25">
      <c r="A66" s="50" t="s">
        <v>252</v>
      </c>
      <c r="B66" s="16" t="s">
        <v>311</v>
      </c>
      <c r="C66" s="16"/>
      <c r="D66" s="16"/>
    </row>
    <row r="69" ht="22" customHeight="1" spans="1:4" x14ac:dyDescent="0.25">
      <c r="A69" s="47" t="s">
        <v>312</v>
      </c>
      <c r="B69" s="47"/>
      <c r="C69" s="47"/>
      <c r="D69" s="47"/>
    </row>
    <row r="70" spans="1:4" x14ac:dyDescent="0.25">
      <c r="A70" s="48" t="s">
        <v>27</v>
      </c>
      <c r="B70" s="49" t="s">
        <v>313</v>
      </c>
      <c r="C70" s="49" t="s">
        <v>233</v>
      </c>
      <c r="D70" s="49" t="s">
        <v>165</v>
      </c>
    </row>
    <row r="71" ht="18" customHeight="1" spans="1:4" x14ac:dyDescent="0.25">
      <c r="A71" s="50" t="s">
        <v>234</v>
      </c>
      <c r="B71" s="16" t="s">
        <v>314</v>
      </c>
      <c r="C71" s="16"/>
      <c r="D71" s="16"/>
    </row>
    <row r="72" ht="30" customHeight="1" spans="1:4" x14ac:dyDescent="0.25">
      <c r="A72" s="50" t="s">
        <v>236</v>
      </c>
      <c r="B72" s="16" t="s">
        <v>315</v>
      </c>
      <c r="C72" s="16"/>
      <c r="D72" s="16"/>
    </row>
    <row r="73" spans="1:4" x14ac:dyDescent="0.25">
      <c r="A73" s="51" t="s">
        <v>238</v>
      </c>
      <c r="B73" s="52"/>
      <c r="C73" s="51" t="s">
        <v>239</v>
      </c>
      <c r="D73" s="52"/>
    </row>
    <row r="74" ht="30" customHeight="1" spans="1:4" x14ac:dyDescent="0.25">
      <c r="A74" s="53" t="s">
        <v>240</v>
      </c>
      <c r="B74" s="54" t="s">
        <v>316</v>
      </c>
      <c r="C74" s="55" t="s">
        <v>242</v>
      </c>
      <c r="D74" s="54" t="s">
        <v>317</v>
      </c>
    </row>
    <row r="75" ht="30" customHeight="1" spans="1:4" x14ac:dyDescent="0.25">
      <c r="A75" s="53" t="s">
        <v>240</v>
      </c>
      <c r="B75" s="54" t="s">
        <v>318</v>
      </c>
      <c r="C75" s="55" t="s">
        <v>242</v>
      </c>
      <c r="D75" s="54" t="s">
        <v>319</v>
      </c>
    </row>
    <row r="76" ht="30" customHeight="1" spans="1:4" x14ac:dyDescent="0.25">
      <c r="A76" s="53" t="s">
        <v>240</v>
      </c>
      <c r="B76" s="54" t="s">
        <v>320</v>
      </c>
      <c r="C76" s="55" t="s">
        <v>242</v>
      </c>
      <c r="D76" s="54" t="s">
        <v>321</v>
      </c>
    </row>
    <row r="77" ht="18" customHeight="1" spans="1:4" x14ac:dyDescent="0.25">
      <c r="A77" s="53" t="s">
        <v>240</v>
      </c>
      <c r="B77" s="54" t="s">
        <v>322</v>
      </c>
      <c r="C77" s="55" t="s">
        <v>242</v>
      </c>
      <c r="D77" s="54" t="s">
        <v>323</v>
      </c>
    </row>
    <row r="78" ht="18" customHeight="1" spans="1:4" x14ac:dyDescent="0.25">
      <c r="A78" s="53" t="s">
        <v>240</v>
      </c>
      <c r="B78" s="54" t="s">
        <v>324</v>
      </c>
      <c r="C78" s="55" t="s">
        <v>242</v>
      </c>
      <c r="D78" s="54" t="s">
        <v>325</v>
      </c>
    </row>
    <row r="79" ht="30" customHeight="1" spans="1:4" x14ac:dyDescent="0.25">
      <c r="A79" s="50" t="s">
        <v>252</v>
      </c>
      <c r="B79" s="16" t="s">
        <v>326</v>
      </c>
      <c r="C79" s="16"/>
      <c r="D79" s="16"/>
    </row>
    <row r="82" ht="22" customHeight="1" spans="1:4" x14ac:dyDescent="0.25">
      <c r="A82" s="47" t="s">
        <v>327</v>
      </c>
      <c r="B82" s="47"/>
      <c r="C82" s="47"/>
      <c r="D82" s="47"/>
    </row>
    <row r="83" spans="1:4" x14ac:dyDescent="0.25">
      <c r="A83" s="48" t="s">
        <v>29</v>
      </c>
      <c r="B83" s="49" t="s">
        <v>328</v>
      </c>
      <c r="C83" s="49" t="s">
        <v>329</v>
      </c>
      <c r="D83" s="49" t="s">
        <v>130</v>
      </c>
    </row>
    <row r="84" ht="18" customHeight="1" spans="1:4" x14ac:dyDescent="0.25">
      <c r="A84" s="50" t="s">
        <v>234</v>
      </c>
      <c r="B84" s="16" t="s">
        <v>330</v>
      </c>
      <c r="C84" s="16"/>
      <c r="D84" s="16"/>
    </row>
    <row r="85" ht="45" customHeight="1" spans="1:4" x14ac:dyDescent="0.25">
      <c r="A85" s="50" t="s">
        <v>236</v>
      </c>
      <c r="B85" s="16" t="s">
        <v>331</v>
      </c>
      <c r="C85" s="16"/>
      <c r="D85" s="16"/>
    </row>
    <row r="86" spans="1:4" x14ac:dyDescent="0.25">
      <c r="A86" s="51" t="s">
        <v>238</v>
      </c>
      <c r="B86" s="52"/>
      <c r="C86" s="51" t="s">
        <v>239</v>
      </c>
      <c r="D86" s="52"/>
    </row>
    <row r="87" ht="30" customHeight="1" spans="1:4" x14ac:dyDescent="0.25">
      <c r="A87" s="53" t="s">
        <v>240</v>
      </c>
      <c r="B87" s="54" t="s">
        <v>332</v>
      </c>
      <c r="C87" s="55" t="s">
        <v>242</v>
      </c>
      <c r="D87" s="54" t="s">
        <v>333</v>
      </c>
    </row>
    <row r="88" ht="18" customHeight="1" spans="1:4" x14ac:dyDescent="0.25">
      <c r="A88" s="53" t="s">
        <v>240</v>
      </c>
      <c r="B88" s="54" t="s">
        <v>334</v>
      </c>
      <c r="C88" s="55" t="s">
        <v>242</v>
      </c>
      <c r="D88" s="54" t="s">
        <v>335</v>
      </c>
    </row>
    <row r="89" ht="18" customHeight="1" spans="1:4" x14ac:dyDescent="0.25">
      <c r="A89" s="53" t="s">
        <v>240</v>
      </c>
      <c r="B89" s="54" t="s">
        <v>336</v>
      </c>
      <c r="C89" s="55" t="s">
        <v>242</v>
      </c>
      <c r="D89" s="54" t="s">
        <v>337</v>
      </c>
    </row>
    <row r="90" ht="30" customHeight="1" spans="1:4" x14ac:dyDescent="0.25">
      <c r="A90" s="53" t="s">
        <v>240</v>
      </c>
      <c r="B90" s="54" t="s">
        <v>338</v>
      </c>
      <c r="C90" s="55" t="s">
        <v>242</v>
      </c>
      <c r="D90" s="54" t="s">
        <v>339</v>
      </c>
    </row>
    <row r="91" ht="30" customHeight="1" spans="1:4" x14ac:dyDescent="0.25">
      <c r="A91" s="53" t="s">
        <v>240</v>
      </c>
      <c r="B91" s="54" t="s">
        <v>340</v>
      </c>
      <c r="C91" s="55" t="s">
        <v>242</v>
      </c>
      <c r="D91" s="54" t="s">
        <v>341</v>
      </c>
    </row>
    <row r="92" ht="30" customHeight="1" spans="1:4" x14ac:dyDescent="0.25">
      <c r="A92" s="50" t="s">
        <v>252</v>
      </c>
      <c r="B92" s="16" t="s">
        <v>342</v>
      </c>
      <c r="C92" s="16"/>
      <c r="D92" s="16"/>
    </row>
    <row r="95" ht="22" customHeight="1" spans="1:4" x14ac:dyDescent="0.25">
      <c r="A95" s="47" t="s">
        <v>343</v>
      </c>
      <c r="B95" s="47"/>
      <c r="C95" s="47"/>
      <c r="D95" s="47"/>
    </row>
    <row r="96" spans="1:4" x14ac:dyDescent="0.25">
      <c r="A96" s="48" t="s">
        <v>32</v>
      </c>
      <c r="B96" s="49" t="s">
        <v>344</v>
      </c>
      <c r="C96" s="49" t="s">
        <v>345</v>
      </c>
      <c r="D96" s="49" t="s">
        <v>143</v>
      </c>
    </row>
    <row r="97" ht="18" customHeight="1" spans="1:4" x14ac:dyDescent="0.25">
      <c r="A97" s="50" t="s">
        <v>234</v>
      </c>
      <c r="B97" s="16" t="s">
        <v>346</v>
      </c>
      <c r="C97" s="16"/>
      <c r="D97" s="16"/>
    </row>
    <row r="98" ht="45" customHeight="1" spans="1:4" x14ac:dyDescent="0.25">
      <c r="A98" s="50" t="s">
        <v>236</v>
      </c>
      <c r="B98" s="16" t="s">
        <v>347</v>
      </c>
      <c r="C98" s="16"/>
      <c r="D98" s="16"/>
    </row>
    <row r="99" spans="1:4" x14ac:dyDescent="0.25">
      <c r="A99" s="51" t="s">
        <v>238</v>
      </c>
      <c r="B99" s="52"/>
      <c r="C99" s="51" t="s">
        <v>239</v>
      </c>
      <c r="D99" s="52"/>
    </row>
    <row r="100" ht="30" customHeight="1" spans="1:4" x14ac:dyDescent="0.25">
      <c r="A100" s="53" t="s">
        <v>240</v>
      </c>
      <c r="B100" s="54" t="s">
        <v>348</v>
      </c>
      <c r="C100" s="55" t="s">
        <v>242</v>
      </c>
      <c r="D100" s="54" t="s">
        <v>349</v>
      </c>
    </row>
    <row r="101" ht="18" customHeight="1" spans="1:4" x14ac:dyDescent="0.25">
      <c r="A101" s="53" t="s">
        <v>240</v>
      </c>
      <c r="B101" s="54" t="s">
        <v>350</v>
      </c>
      <c r="C101" s="55" t="s">
        <v>242</v>
      </c>
      <c r="D101" s="54" t="s">
        <v>287</v>
      </c>
    </row>
    <row r="102" ht="18" customHeight="1" spans="1:4" x14ac:dyDescent="0.25">
      <c r="A102" s="53" t="s">
        <v>240</v>
      </c>
      <c r="B102" s="54" t="s">
        <v>351</v>
      </c>
      <c r="C102" s="55" t="s">
        <v>242</v>
      </c>
      <c r="D102" s="54" t="s">
        <v>352</v>
      </c>
    </row>
    <row r="103" ht="30" customHeight="1" spans="1:4" x14ac:dyDescent="0.25">
      <c r="A103" s="53" t="s">
        <v>240</v>
      </c>
      <c r="B103" s="54" t="s">
        <v>353</v>
      </c>
      <c r="C103" s="55" t="s">
        <v>242</v>
      </c>
      <c r="D103" s="54" t="s">
        <v>354</v>
      </c>
    </row>
    <row r="104" ht="45" customHeight="1" spans="1:4" x14ac:dyDescent="0.25">
      <c r="A104" s="53" t="s">
        <v>240</v>
      </c>
      <c r="B104" s="54" t="s">
        <v>355</v>
      </c>
      <c r="C104" s="55" t="s">
        <v>242</v>
      </c>
      <c r="D104" s="54" t="s">
        <v>356</v>
      </c>
    </row>
    <row r="105" ht="18" customHeight="1" spans="1:4" x14ac:dyDescent="0.25">
      <c r="A105" s="50" t="s">
        <v>252</v>
      </c>
      <c r="B105" s="16" t="s">
        <v>357</v>
      </c>
      <c r="C105" s="16"/>
      <c r="D105" s="16"/>
    </row>
    <row r="108" ht="22" customHeight="1" spans="1:4" x14ac:dyDescent="0.25">
      <c r="A108" s="47" t="s">
        <v>358</v>
      </c>
      <c r="B108" s="47"/>
      <c r="C108" s="47"/>
      <c r="D108" s="47"/>
    </row>
    <row r="109" spans="1:4" x14ac:dyDescent="0.25">
      <c r="A109" s="48" t="s">
        <v>35</v>
      </c>
      <c r="B109" s="49" t="s">
        <v>359</v>
      </c>
      <c r="C109" s="49" t="s">
        <v>360</v>
      </c>
      <c r="D109" s="49" t="s">
        <v>143</v>
      </c>
    </row>
    <row r="110" ht="18" customHeight="1" spans="1:4" x14ac:dyDescent="0.25">
      <c r="A110" s="50" t="s">
        <v>234</v>
      </c>
      <c r="B110" s="16" t="s">
        <v>361</v>
      </c>
      <c r="C110" s="16"/>
      <c r="D110" s="16"/>
    </row>
    <row r="111" ht="30" customHeight="1" spans="1:4" x14ac:dyDescent="0.25">
      <c r="A111" s="50" t="s">
        <v>236</v>
      </c>
      <c r="B111" s="16" t="s">
        <v>362</v>
      </c>
      <c r="C111" s="16"/>
      <c r="D111" s="16"/>
    </row>
    <row r="112" spans="1:4" x14ac:dyDescent="0.25">
      <c r="A112" s="51" t="s">
        <v>238</v>
      </c>
      <c r="B112" s="52"/>
      <c r="C112" s="51" t="s">
        <v>239</v>
      </c>
      <c r="D112" s="52"/>
    </row>
    <row r="113" ht="18" customHeight="1" spans="1:4" x14ac:dyDescent="0.25">
      <c r="A113" s="53" t="s">
        <v>240</v>
      </c>
      <c r="B113" s="54" t="s">
        <v>363</v>
      </c>
      <c r="C113" s="55" t="s">
        <v>242</v>
      </c>
      <c r="D113" s="54" t="s">
        <v>364</v>
      </c>
    </row>
    <row r="114" ht="18" customHeight="1" spans="1:4" x14ac:dyDescent="0.25">
      <c r="A114" s="53" t="s">
        <v>240</v>
      </c>
      <c r="B114" s="54" t="s">
        <v>365</v>
      </c>
      <c r="C114" s="55" t="s">
        <v>242</v>
      </c>
      <c r="D114" s="54" t="s">
        <v>366</v>
      </c>
    </row>
    <row r="115" ht="18" customHeight="1" spans="1:4" x14ac:dyDescent="0.25">
      <c r="A115" s="53" t="s">
        <v>240</v>
      </c>
      <c r="B115" s="54" t="s">
        <v>367</v>
      </c>
      <c r="C115" s="55" t="s">
        <v>242</v>
      </c>
      <c r="D115" s="54" t="s">
        <v>368</v>
      </c>
    </row>
    <row r="116" ht="18" customHeight="1" spans="1:4" x14ac:dyDescent="0.25">
      <c r="A116" s="53" t="s">
        <v>240</v>
      </c>
      <c r="B116" s="54" t="s">
        <v>369</v>
      </c>
      <c r="C116" s="55" t="s">
        <v>242</v>
      </c>
      <c r="D116" s="54" t="s">
        <v>287</v>
      </c>
    </row>
    <row r="117" ht="30" customHeight="1" spans="1:4" x14ac:dyDescent="0.25">
      <c r="A117" s="53" t="s">
        <v>240</v>
      </c>
      <c r="B117" s="54" t="s">
        <v>370</v>
      </c>
      <c r="C117" s="55" t="s">
        <v>242</v>
      </c>
      <c r="D117" s="54" t="s">
        <v>371</v>
      </c>
    </row>
    <row r="118" ht="30" customHeight="1" spans="1:4" x14ac:dyDescent="0.25">
      <c r="A118" s="50" t="s">
        <v>252</v>
      </c>
      <c r="B118" s="16" t="s">
        <v>372</v>
      </c>
      <c r="C118" s="16"/>
      <c r="D118" s="16"/>
    </row>
  </sheetData>
  <mergeCells count="36">
    <mergeCell ref="A4:D4"/>
    <mergeCell ref="B6:D6"/>
    <mergeCell ref="B7:D7"/>
    <mergeCell ref="B14:D14"/>
    <mergeCell ref="A17:D17"/>
    <mergeCell ref="B19:D19"/>
    <mergeCell ref="B20:D20"/>
    <mergeCell ref="B27:D27"/>
    <mergeCell ref="A30:D30"/>
    <mergeCell ref="B32:D32"/>
    <mergeCell ref="B33:D33"/>
    <mergeCell ref="B40:D40"/>
    <mergeCell ref="A43:D43"/>
    <mergeCell ref="B45:D45"/>
    <mergeCell ref="B46:D46"/>
    <mergeCell ref="B53:D53"/>
    <mergeCell ref="A56:D56"/>
    <mergeCell ref="B58:D58"/>
    <mergeCell ref="B59:D59"/>
    <mergeCell ref="B66:D66"/>
    <mergeCell ref="A69:D69"/>
    <mergeCell ref="B71:D71"/>
    <mergeCell ref="B72:D72"/>
    <mergeCell ref="B79:D79"/>
    <mergeCell ref="A82:D82"/>
    <mergeCell ref="B84:D84"/>
    <mergeCell ref="B85:D85"/>
    <mergeCell ref="B92:D92"/>
    <mergeCell ref="A95:D95"/>
    <mergeCell ref="B97:D97"/>
    <mergeCell ref="B98:D98"/>
    <mergeCell ref="B105:D105"/>
    <mergeCell ref="A108:D108"/>
    <mergeCell ref="B110:D110"/>
    <mergeCell ref="B111:D111"/>
    <mergeCell ref="B118:D118"/>
  </mergeCells>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7706E"/>
  </sheetPr>
  <dimension ref="A1:D71"/>
  <sheetViews>
    <sheetView workbookViewId="0" showGridLines="0"/>
  </sheetViews>
  <sheetFormatPr defaultRowHeight="15" outlineLevelRow="0" outlineLevelCol="0" x14ac:dyDescent="55"/>
  <cols>
    <col min="1" max="1" width="10" customWidth="1"/>
    <col min="2" max="2" width="44" customWidth="1"/>
    <col min="3" max="3" width="26" customWidth="1"/>
    <col min="4" max="4" width="60" customWidth="1"/>
  </cols>
  <sheetData>
    <row r="1" ht="28" customHeight="1" spans="1:1" x14ac:dyDescent="0.25">
      <c r="A1" s="1" t="s">
        <v>373</v>
      </c>
    </row>
    <row r="2" spans="1:1" x14ac:dyDescent="0.25">
      <c r="A2" s="2" t="s">
        <v>374</v>
      </c>
    </row>
    <row r="4" ht="20" customHeight="1" spans="1:1" x14ac:dyDescent="0.25">
      <c r="A4" s="4" t="s">
        <v>375</v>
      </c>
    </row>
    <row r="5" ht="34" customHeight="1" spans="1:4" x14ac:dyDescent="0.25">
      <c r="A5" s="5" t="s">
        <v>77</v>
      </c>
      <c r="B5" s="5" t="s">
        <v>100</v>
      </c>
      <c r="C5" s="5" t="s">
        <v>376</v>
      </c>
      <c r="D5" s="5" t="s">
        <v>127</v>
      </c>
    </row>
    <row r="6" spans="1:4" x14ac:dyDescent="0.25">
      <c r="A6" s="6" t="s">
        <v>86</v>
      </c>
      <c r="B6" s="7" t="s">
        <v>28</v>
      </c>
      <c r="C6" s="7" t="s">
        <v>377</v>
      </c>
      <c r="D6" s="38" t="s">
        <v>141</v>
      </c>
    </row>
    <row r="7" spans="1:4" x14ac:dyDescent="0.25">
      <c r="A7" s="6" t="s">
        <v>87</v>
      </c>
      <c r="B7" s="7" t="s">
        <v>18</v>
      </c>
      <c r="C7" s="7" t="s">
        <v>377</v>
      </c>
      <c r="D7" s="38" t="s">
        <v>153</v>
      </c>
    </row>
    <row r="8" spans="1:4" x14ac:dyDescent="0.25">
      <c r="A8" s="6" t="s">
        <v>88</v>
      </c>
      <c r="B8" s="7" t="s">
        <v>12</v>
      </c>
      <c r="C8" s="7" t="s">
        <v>377</v>
      </c>
      <c r="D8" s="38" t="s">
        <v>158</v>
      </c>
    </row>
    <row r="9" spans="1:4" x14ac:dyDescent="0.25">
      <c r="A9" s="6" t="s">
        <v>89</v>
      </c>
      <c r="B9" s="7" t="s">
        <v>15</v>
      </c>
      <c r="C9" s="7" t="s">
        <v>377</v>
      </c>
      <c r="D9" s="38" t="s">
        <v>164</v>
      </c>
    </row>
    <row r="10" spans="1:4" x14ac:dyDescent="0.25">
      <c r="A10" s="6" t="s">
        <v>90</v>
      </c>
      <c r="B10" s="7" t="s">
        <v>26</v>
      </c>
      <c r="C10" s="7" t="s">
        <v>377</v>
      </c>
      <c r="D10" s="38" t="s">
        <v>173</v>
      </c>
    </row>
    <row r="11" spans="1:4" x14ac:dyDescent="0.25">
      <c r="A11" s="6" t="s">
        <v>91</v>
      </c>
      <c r="B11" s="7" t="s">
        <v>23</v>
      </c>
      <c r="C11" s="7" t="s">
        <v>377</v>
      </c>
      <c r="D11" s="38" t="s">
        <v>180</v>
      </c>
    </row>
    <row r="12" spans="1:4" x14ac:dyDescent="0.25">
      <c r="A12" s="6" t="s">
        <v>92</v>
      </c>
      <c r="B12" s="7" t="s">
        <v>34</v>
      </c>
      <c r="C12" s="7" t="s">
        <v>377</v>
      </c>
      <c r="D12" s="38" t="s">
        <v>190</v>
      </c>
    </row>
    <row r="13" spans="1:4" x14ac:dyDescent="0.25">
      <c r="A13" s="6" t="s">
        <v>93</v>
      </c>
      <c r="B13" s="7" t="s">
        <v>31</v>
      </c>
      <c r="C13" s="7" t="s">
        <v>377</v>
      </c>
      <c r="D13" s="38" t="s">
        <v>197</v>
      </c>
    </row>
    <row r="14" spans="1:4" x14ac:dyDescent="0.25">
      <c r="A14" s="6" t="s">
        <v>94</v>
      </c>
      <c r="B14" s="7" t="s">
        <v>20</v>
      </c>
      <c r="C14" s="7" t="s">
        <v>377</v>
      </c>
      <c r="D14" s="38" t="s">
        <v>206</v>
      </c>
    </row>
    <row r="16" ht="20" customHeight="1" spans="1:1" x14ac:dyDescent="0.25">
      <c r="A16" s="4" t="s">
        <v>378</v>
      </c>
    </row>
    <row r="17" spans="1:1" x14ac:dyDescent="0.25">
      <c r="A17" s="56" t="s">
        <v>379</v>
      </c>
    </row>
    <row r="18" spans="1:4" x14ac:dyDescent="0.25">
      <c r="A18" s="33" t="s">
        <v>380</v>
      </c>
      <c r="B18" s="33"/>
      <c r="C18" s="33"/>
      <c r="D18" s="33"/>
    </row>
    <row r="19" spans="1:4" x14ac:dyDescent="0.25">
      <c r="A19" s="33"/>
      <c r="B19" s="33"/>
      <c r="C19" s="33"/>
      <c r="D19" s="33"/>
    </row>
    <row r="20" spans="1:4" x14ac:dyDescent="0.25">
      <c r="A20" s="33"/>
      <c r="B20" s="33"/>
      <c r="C20" s="33"/>
      <c r="D20" s="33"/>
    </row>
    <row r="21" spans="1:4" x14ac:dyDescent="0.25">
      <c r="A21" s="33"/>
      <c r="B21" s="33"/>
      <c r="C21" s="33"/>
      <c r="D21" s="33"/>
    </row>
    <row r="23" spans="1:1" x14ac:dyDescent="0.25">
      <c r="A23" s="56" t="s">
        <v>381</v>
      </c>
    </row>
    <row r="24" spans="1:4" x14ac:dyDescent="0.25">
      <c r="A24" s="33" t="s">
        <v>382</v>
      </c>
      <c r="B24" s="33"/>
      <c r="C24" s="33"/>
      <c r="D24" s="33"/>
    </row>
    <row r="25" spans="1:4" x14ac:dyDescent="0.25">
      <c r="A25" s="33"/>
      <c r="B25" s="33"/>
      <c r="C25" s="33"/>
      <c r="D25" s="33"/>
    </row>
    <row r="26" spans="1:4" x14ac:dyDescent="0.25">
      <c r="A26" s="33"/>
      <c r="B26" s="33"/>
      <c r="C26" s="33"/>
      <c r="D26" s="33"/>
    </row>
    <row r="28" spans="1:1" x14ac:dyDescent="0.25">
      <c r="A28" s="56" t="s">
        <v>383</v>
      </c>
    </row>
    <row r="29" spans="1:4" x14ac:dyDescent="0.25">
      <c r="A29" s="33" t="s">
        <v>384</v>
      </c>
      <c r="B29" s="33"/>
      <c r="C29" s="33"/>
      <c r="D29" s="33"/>
    </row>
    <row r="30" spans="1:4" x14ac:dyDescent="0.25">
      <c r="A30" s="33"/>
      <c r="B30" s="33"/>
      <c r="C30" s="33"/>
      <c r="D30" s="33"/>
    </row>
    <row r="31" spans="1:4" x14ac:dyDescent="0.25">
      <c r="A31" s="33"/>
      <c r="B31" s="33"/>
      <c r="C31" s="33"/>
      <c r="D31" s="33"/>
    </row>
    <row r="32" spans="1:4" x14ac:dyDescent="0.25">
      <c r="A32" s="33"/>
      <c r="B32" s="33"/>
      <c r="C32" s="33"/>
      <c r="D32" s="33"/>
    </row>
    <row r="33" spans="1:4" x14ac:dyDescent="0.25">
      <c r="A33" s="33"/>
      <c r="B33" s="33"/>
      <c r="C33" s="33"/>
      <c r="D33" s="33"/>
    </row>
    <row r="35" spans="1:1" x14ac:dyDescent="0.25">
      <c r="A35" s="56" t="s">
        <v>385</v>
      </c>
    </row>
    <row r="36" spans="1:4" x14ac:dyDescent="0.25">
      <c r="A36" s="33" t="s">
        <v>386</v>
      </c>
      <c r="B36" s="33"/>
      <c r="C36" s="33"/>
      <c r="D36" s="33"/>
    </row>
    <row r="37" spans="1:4" x14ac:dyDescent="0.25">
      <c r="A37" s="33"/>
      <c r="B37" s="33"/>
      <c r="C37" s="33"/>
      <c r="D37" s="33"/>
    </row>
    <row r="38" spans="1:4" x14ac:dyDescent="0.25">
      <c r="A38" s="33"/>
      <c r="B38" s="33"/>
      <c r="C38" s="33"/>
      <c r="D38" s="33"/>
    </row>
    <row r="39" spans="1:4" x14ac:dyDescent="0.25">
      <c r="A39" s="33"/>
      <c r="B39" s="33"/>
      <c r="C39" s="33"/>
      <c r="D39" s="33"/>
    </row>
    <row r="40" spans="1:4" x14ac:dyDescent="0.25">
      <c r="A40" s="33"/>
      <c r="B40" s="33"/>
      <c r="C40" s="33"/>
      <c r="D40" s="33"/>
    </row>
    <row r="41" spans="1:4" x14ac:dyDescent="0.25">
      <c r="A41" s="33"/>
      <c r="B41" s="33"/>
      <c r="C41" s="33"/>
      <c r="D41" s="33"/>
    </row>
    <row r="42" spans="1:4" x14ac:dyDescent="0.25">
      <c r="A42" s="33"/>
      <c r="B42" s="33"/>
      <c r="C42" s="33"/>
      <c r="D42" s="33"/>
    </row>
    <row r="43" spans="1:4" x14ac:dyDescent="0.25">
      <c r="A43" s="33"/>
      <c r="B43" s="33"/>
      <c r="C43" s="33"/>
      <c r="D43" s="33"/>
    </row>
    <row r="44" spans="1:4" x14ac:dyDescent="0.25">
      <c r="A44" s="33"/>
      <c r="B44" s="33"/>
      <c r="C44" s="33"/>
      <c r="D44" s="33"/>
    </row>
    <row r="45" spans="1:4" x14ac:dyDescent="0.25">
      <c r="A45" s="33"/>
      <c r="B45" s="33"/>
      <c r="C45" s="33"/>
      <c r="D45" s="33"/>
    </row>
    <row r="47" spans="1:1" x14ac:dyDescent="0.25">
      <c r="A47" s="56" t="s">
        <v>387</v>
      </c>
    </row>
    <row r="48" spans="1:4" x14ac:dyDescent="0.25">
      <c r="A48" s="33" t="s">
        <v>388</v>
      </c>
      <c r="B48" s="33"/>
      <c r="C48" s="33"/>
      <c r="D48" s="33"/>
    </row>
    <row r="49" spans="1:4" x14ac:dyDescent="0.25">
      <c r="A49" s="33"/>
      <c r="B49" s="33"/>
      <c r="C49" s="33"/>
      <c r="D49" s="33"/>
    </row>
    <row r="50" spans="1:4" x14ac:dyDescent="0.25">
      <c r="A50" s="33"/>
      <c r="B50" s="33"/>
      <c r="C50" s="33"/>
      <c r="D50" s="33"/>
    </row>
    <row r="51" spans="1:4" x14ac:dyDescent="0.25">
      <c r="A51" s="33"/>
      <c r="B51" s="33"/>
      <c r="C51" s="33"/>
      <c r="D51" s="33"/>
    </row>
    <row r="52" spans="1:4" x14ac:dyDescent="0.25">
      <c r="A52" s="33"/>
      <c r="B52" s="33"/>
      <c r="C52" s="33"/>
      <c r="D52" s="33"/>
    </row>
    <row r="53" spans="1:4" x14ac:dyDescent="0.25">
      <c r="A53" s="33"/>
      <c r="B53" s="33"/>
      <c r="C53" s="33"/>
      <c r="D53" s="33"/>
    </row>
    <row r="54" spans="1:4" x14ac:dyDescent="0.25">
      <c r="A54" s="33"/>
      <c r="B54" s="33"/>
      <c r="C54" s="33"/>
      <c r="D54" s="33"/>
    </row>
    <row r="56" spans="1:1" x14ac:dyDescent="0.25">
      <c r="A56" s="56" t="s">
        <v>389</v>
      </c>
    </row>
    <row r="57" spans="1:4" x14ac:dyDescent="0.25">
      <c r="A57" s="33" t="s">
        <v>390</v>
      </c>
      <c r="B57" s="33"/>
      <c r="C57" s="33"/>
      <c r="D57" s="33"/>
    </row>
    <row r="58" spans="1:4" x14ac:dyDescent="0.25">
      <c r="A58" s="33"/>
      <c r="B58" s="33"/>
      <c r="C58" s="33"/>
      <c r="D58" s="33"/>
    </row>
    <row r="59" spans="1:4" x14ac:dyDescent="0.25">
      <c r="A59" s="33"/>
      <c r="B59" s="33"/>
      <c r="C59" s="33"/>
      <c r="D59" s="33"/>
    </row>
    <row r="60" spans="1:4" x14ac:dyDescent="0.25">
      <c r="A60" s="33"/>
      <c r="B60" s="33"/>
      <c r="C60" s="33"/>
      <c r="D60" s="33"/>
    </row>
    <row r="61" spans="1:4" x14ac:dyDescent="0.25">
      <c r="A61" s="33"/>
      <c r="B61" s="33"/>
      <c r="C61" s="33"/>
      <c r="D61" s="33"/>
    </row>
    <row r="63" spans="1:1" x14ac:dyDescent="0.25">
      <c r="A63" s="56" t="s">
        <v>391</v>
      </c>
    </row>
    <row r="64" spans="1:4" x14ac:dyDescent="0.25">
      <c r="A64" s="33" t="s">
        <v>392</v>
      </c>
      <c r="B64" s="33"/>
      <c r="C64" s="33"/>
      <c r="D64" s="33"/>
    </row>
    <row r="65" spans="1:4" x14ac:dyDescent="0.25">
      <c r="A65" s="33"/>
      <c r="B65" s="33"/>
      <c r="C65" s="33"/>
      <c r="D65" s="33"/>
    </row>
    <row r="66" spans="1:4" x14ac:dyDescent="0.25">
      <c r="A66" s="33"/>
      <c r="B66" s="33"/>
      <c r="C66" s="33"/>
      <c r="D66" s="33"/>
    </row>
    <row r="68" spans="1:1" x14ac:dyDescent="0.25">
      <c r="A68" s="56" t="s">
        <v>393</v>
      </c>
    </row>
    <row r="69" spans="1:4" x14ac:dyDescent="0.25">
      <c r="A69" s="33" t="s">
        <v>394</v>
      </c>
      <c r="B69" s="33"/>
      <c r="C69" s="33"/>
      <c r="D69" s="33"/>
    </row>
    <row r="70" spans="1:4" x14ac:dyDescent="0.25">
      <c r="A70" s="33"/>
      <c r="B70" s="33"/>
      <c r="C70" s="33"/>
      <c r="D70" s="33"/>
    </row>
    <row r="71" spans="1:4" x14ac:dyDescent="0.25">
      <c r="A71" s="33"/>
      <c r="B71" s="33"/>
      <c r="C71" s="33"/>
      <c r="D71" s="33"/>
    </row>
  </sheetData>
  <mergeCells count="8">
    <mergeCell ref="A18:D21"/>
    <mergeCell ref="A24:D26"/>
    <mergeCell ref="A29:D33"/>
    <mergeCell ref="A36:D45"/>
    <mergeCell ref="A48:D54"/>
    <mergeCell ref="A57:D61"/>
    <mergeCell ref="A64:D66"/>
    <mergeCell ref="A69:D71"/>
  </mergeCells>
  <hyperlinks>
    <hyperlink ref="D6" r:id="rId1"/>
    <hyperlink ref="D7" r:id="rId2"/>
    <hyperlink ref="D8" r:id="rId3"/>
    <hyperlink ref="D9" r:id="rId4"/>
    <hyperlink ref="D10" r:id="rId5"/>
    <hyperlink ref="D11" r:id="rId6"/>
    <hyperlink ref="D12" r:id="rId7"/>
    <hyperlink ref="D13" r:id="rId8"/>
    <hyperlink ref="D14" r:id="rId9"/>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Dashboard</vt:lpstr>
      <vt:lpstr>Scoring</vt:lpstr>
      <vt:lpstr>Comparison</vt:lpstr>
      <vt:lpstr>Ongoing costs</vt:lpstr>
      <vt:lpstr>Pros and cons</vt:lpstr>
      <vt:lpstr>Sources and method</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Property priorities</dc:creator>
  <dc:title/>
  <dc:subject/>
  <dc:description/>
  <cp:keywords/>
  <cp:category/>
  <cp:lastModifiedBy>Unknown</cp:lastModifiedBy>
  <dcterms:created xsi:type="dcterms:W3CDTF">2026-09-02T09:00:00Z</dcterms:created>
  <dcterms:modified xsi:type="dcterms:W3CDTF">2026-09-03T11:33:57Z</dcterms:modified>
</cp:coreProperties>
</file>